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326" windowWidth="7605" windowHeight="8760" activeTab="0"/>
  </bookViews>
  <sheets>
    <sheet name="18普通会計" sheetId="1" r:id="rId1"/>
  </sheets>
  <definedNames>
    <definedName name="_xlnm.Print_Area" localSheetId="0">'18普通会計'!$C$4:$EB$55</definedName>
  </definedNames>
  <calcPr fullCalcOnLoad="1"/>
</workbook>
</file>

<file path=xl/sharedStrings.xml><?xml version="1.0" encoding="utf-8"?>
<sst xmlns="http://schemas.openxmlformats.org/spreadsheetml/2006/main" count="295" uniqueCount="240">
  <si>
    <t>特別地方消費税交付金</t>
  </si>
  <si>
    <t>地方税</t>
  </si>
  <si>
    <t>地方譲与税</t>
  </si>
  <si>
    <t>利子割交付金</t>
  </si>
  <si>
    <t>地方特例交付金</t>
  </si>
  <si>
    <t>地方交付税</t>
  </si>
  <si>
    <t>（一般財源計）</t>
  </si>
  <si>
    <t>分担金・負担金</t>
  </si>
  <si>
    <t>使用料</t>
  </si>
  <si>
    <t>構成比</t>
  </si>
  <si>
    <t>自動車取得税交付金</t>
  </si>
  <si>
    <t>地方消費税交付金</t>
  </si>
  <si>
    <t>決算額</t>
  </si>
  <si>
    <t>区　　　分</t>
  </si>
  <si>
    <t>内</t>
  </si>
  <si>
    <t>訳</t>
  </si>
  <si>
    <t>経常一般財源</t>
  </si>
  <si>
    <t>歳入の状況（単位・千円・％）</t>
  </si>
  <si>
    <t>超過課税分</t>
  </si>
  <si>
    <t>市町村民税</t>
  </si>
  <si>
    <t>うち個人分</t>
  </si>
  <si>
    <t>うち法人分</t>
  </si>
  <si>
    <t>固定資産税</t>
  </si>
  <si>
    <t>軽自動車税</t>
  </si>
  <si>
    <t>鉱産税</t>
  </si>
  <si>
    <t>（小計）</t>
  </si>
  <si>
    <t>法定外普通税</t>
  </si>
  <si>
    <t>目的税</t>
  </si>
  <si>
    <t>入湯税</t>
  </si>
  <si>
    <t>都市計画税</t>
  </si>
  <si>
    <t>水利地益税</t>
  </si>
  <si>
    <t>共同施設税</t>
  </si>
  <si>
    <t>税目</t>
  </si>
  <si>
    <t>（うち個人分）</t>
  </si>
  <si>
    <t>（うち法人分）</t>
  </si>
  <si>
    <t>固定資産税</t>
  </si>
  <si>
    <t>特別土地保有税</t>
  </si>
  <si>
    <t>千円</t>
  </si>
  <si>
    <t>市町村たばこ税</t>
  </si>
  <si>
    <t>現年度分</t>
  </si>
  <si>
    <t>滞納分</t>
  </si>
  <si>
    <t>計</t>
  </si>
  <si>
    <t>徴　収　率</t>
  </si>
  <si>
    <t>％</t>
  </si>
  <si>
    <t>議会費</t>
  </si>
  <si>
    <t>総務費</t>
  </si>
  <si>
    <t>民生費</t>
  </si>
  <si>
    <t>衛生費</t>
  </si>
  <si>
    <t>労働費</t>
  </si>
  <si>
    <t>商工費</t>
  </si>
  <si>
    <t>土木費</t>
  </si>
  <si>
    <t>消防費</t>
  </si>
  <si>
    <t>教育費</t>
  </si>
  <si>
    <t>公債費</t>
  </si>
  <si>
    <t>諸支出金</t>
  </si>
  <si>
    <t>目的別歳出の状況（単位・千円・％）</t>
  </si>
  <si>
    <t>決算額Ａ</t>
  </si>
  <si>
    <t>Ａのうち投資的経費</t>
  </si>
  <si>
    <t>指定団体等の状況</t>
  </si>
  <si>
    <t>農林水産業費</t>
  </si>
  <si>
    <t>災害復旧費</t>
  </si>
  <si>
    <t>人</t>
  </si>
  <si>
    <t>市町村民税</t>
  </si>
  <si>
    <t>市町村民合計</t>
  </si>
  <si>
    <t>充当税額等</t>
  </si>
  <si>
    <t>人件費</t>
  </si>
  <si>
    <t>扶助費</t>
  </si>
  <si>
    <t>公債費</t>
  </si>
  <si>
    <t>物件費</t>
  </si>
  <si>
    <t>維持補修費</t>
  </si>
  <si>
    <t>補助費等</t>
  </si>
  <si>
    <t>積立金</t>
  </si>
  <si>
    <t>繰出金</t>
  </si>
  <si>
    <t>投資的経費</t>
  </si>
  <si>
    <t>うち人件費</t>
  </si>
  <si>
    <t>普通建設事業</t>
  </si>
  <si>
    <t>災害復旧事業</t>
  </si>
  <si>
    <t>失業対策事業</t>
  </si>
  <si>
    <t>一時借入金利子</t>
  </si>
  <si>
    <t>元利償還金</t>
  </si>
  <si>
    <t>投資･出資金･貸付金</t>
  </si>
  <si>
    <t>内訳</t>
  </si>
  <si>
    <t>内　　訳</t>
  </si>
  <si>
    <t>経常充当一般財源</t>
  </si>
  <si>
    <t>経常収支比率</t>
  </si>
  <si>
    <t>区分</t>
  </si>
  <si>
    <t>－</t>
  </si>
  <si>
    <t>(経常一般財源)</t>
  </si>
  <si>
    <t>(臨財債)</t>
  </si>
  <si>
    <t>(減税補てん債)</t>
  </si>
  <si>
    <t>性質別歳出の状況（単位・千円・％）</t>
  </si>
  <si>
    <t>山村</t>
  </si>
  <si>
    <t>新産</t>
  </si>
  <si>
    <t>工特</t>
  </si>
  <si>
    <t>産炭</t>
  </si>
  <si>
    <t>農振</t>
  </si>
  <si>
    <t>豪雪</t>
  </si>
  <si>
    <t>低開発</t>
  </si>
  <si>
    <t>過疎</t>
  </si>
  <si>
    <t>準過疎</t>
  </si>
  <si>
    <t>〔普通会計〕</t>
  </si>
  <si>
    <t>就業人口</t>
  </si>
  <si>
    <t>第一次</t>
  </si>
  <si>
    <t>第二次</t>
  </si>
  <si>
    <t>第三次</t>
  </si>
  <si>
    <t>国調人口</t>
  </si>
  <si>
    <t>増減率</t>
  </si>
  <si>
    <t>面 積</t>
  </si>
  <si>
    <t>人 口</t>
  </si>
  <si>
    <t>市町村類型</t>
  </si>
  <si>
    <t>Ⅰ－５</t>
  </si>
  <si>
    <t>人口密度</t>
  </si>
  <si>
    <t>●積立金現在高のうち</t>
  </si>
  <si>
    <t>財政調整基金</t>
  </si>
  <si>
    <t>減債基金</t>
  </si>
  <si>
    <t>●準公債費比率</t>
  </si>
  <si>
    <t>●起債制限比率</t>
  </si>
  <si>
    <t>％</t>
  </si>
  <si>
    <t xml:space="preserve">普  通 </t>
  </si>
  <si>
    <t xml:space="preserve">特  別 </t>
  </si>
  <si>
    <t>手数料</t>
  </si>
  <si>
    <t>国庫支出金</t>
  </si>
  <si>
    <t>都道府県支出金</t>
  </si>
  <si>
    <t>財産収入</t>
  </si>
  <si>
    <t>寄附金</t>
  </si>
  <si>
    <t>繰入金</t>
  </si>
  <si>
    <t>繰越金</t>
  </si>
  <si>
    <t>諸収入</t>
  </si>
  <si>
    <t>地方債</t>
  </si>
  <si>
    <t>合　　　計</t>
  </si>
  <si>
    <t>合　　計</t>
  </si>
  <si>
    <t>合　計</t>
  </si>
  <si>
    <t>うち一部事務組合負担金</t>
  </si>
  <si>
    <t>区　分</t>
  </si>
  <si>
    <t>Ａの充当税等額</t>
  </si>
  <si>
    <t>交通安全対策特別交付金</t>
  </si>
  <si>
    <t>区　　分</t>
  </si>
  <si>
    <t>　　－</t>
  </si>
  <si>
    <t>－</t>
  </si>
  <si>
    <t>経常充当一般財源計</t>
  </si>
  <si>
    <t>歳入経常一般財源</t>
  </si>
  <si>
    <t>市町村決算状況</t>
  </si>
  <si>
    <t>地方団体コード</t>
  </si>
  <si>
    <t>０７２０２８</t>
  </si>
  <si>
    <t>市町村名</t>
  </si>
  <si>
    <t>会津若松市</t>
  </si>
  <si>
    <t>補　助</t>
  </si>
  <si>
    <t>単　独</t>
  </si>
  <si>
    <t>う ち 職 員 給</t>
  </si>
  <si>
    <t>住 民 基 本 台 帳 人 口</t>
  </si>
  <si>
    <t>市町村民税の状況（単位・千円・％）</t>
  </si>
  <si>
    <t>産   　　　　　　　業   　　　　　　構 　　 　　　 　 造</t>
  </si>
  <si>
    <t>人口集中地区</t>
  </si>
  <si>
    <t>前年度繰上充用金</t>
  </si>
  <si>
    <t>平成16年度</t>
  </si>
  <si>
    <t>配当割交付金</t>
  </si>
  <si>
    <t>株式等譲渡所得割交付金</t>
  </si>
  <si>
    <t>市議会議員</t>
  </si>
  <si>
    <t>平成12年国調</t>
  </si>
  <si>
    <t>平成17年国調</t>
  </si>
  <si>
    <t>平12</t>
  </si>
  <si>
    <t>平17</t>
  </si>
  <si>
    <t>収支状況（単位・千円）</t>
  </si>
  <si>
    <t>区　分　指　数　等</t>
  </si>
  <si>
    <t>一部事務組合加入状況</t>
  </si>
  <si>
    <t>国保会計の状況</t>
  </si>
  <si>
    <t>職　　　員　　　等　　　の　　　状　　　況</t>
  </si>
  <si>
    <t>区　　　分</t>
  </si>
  <si>
    <t>基準財政需要額</t>
  </si>
  <si>
    <t>千円</t>
  </si>
  <si>
    <t>隔離病舎</t>
  </si>
  <si>
    <t>歳入総額</t>
  </si>
  <si>
    <t>特　　別　　職</t>
  </si>
  <si>
    <t>基準財政収入額</t>
  </si>
  <si>
    <t>し尿処理</t>
  </si>
  <si>
    <t>○</t>
  </si>
  <si>
    <t>(うち直診分)</t>
  </si>
  <si>
    <t>区分</t>
  </si>
  <si>
    <t>職員数</t>
  </si>
  <si>
    <t>改定実施年月日</t>
  </si>
  <si>
    <t>報酬月額</t>
  </si>
  <si>
    <t>歳出総額</t>
  </si>
  <si>
    <t>標準財政規模</t>
  </si>
  <si>
    <t>ごみ処理</t>
  </si>
  <si>
    <t>○</t>
  </si>
  <si>
    <t>一般職員</t>
  </si>
  <si>
    <t>市町村長</t>
  </si>
  <si>
    <t>円</t>
  </si>
  <si>
    <t>歳入歳出差引額</t>
  </si>
  <si>
    <t>財政力指数</t>
  </si>
  <si>
    <t>火葬場</t>
  </si>
  <si>
    <t>うち技能労務職</t>
  </si>
  <si>
    <t>翌年度へ繰越すべき財源</t>
  </si>
  <si>
    <t>実質収支比率</t>
  </si>
  <si>
    <t>％</t>
  </si>
  <si>
    <t>小学校</t>
  </si>
  <si>
    <t>教育公務員</t>
  </si>
  <si>
    <t>実質収支</t>
  </si>
  <si>
    <t>公債費比率</t>
  </si>
  <si>
    <t>％</t>
  </si>
  <si>
    <t>中学校</t>
  </si>
  <si>
    <t>消防職員</t>
  </si>
  <si>
    <t>教育長</t>
  </si>
  <si>
    <t>単年度収支</t>
  </si>
  <si>
    <t>積立金現在高</t>
  </si>
  <si>
    <t>広域消防</t>
  </si>
  <si>
    <t>○</t>
  </si>
  <si>
    <t>一般会計から繰入額</t>
  </si>
  <si>
    <t>臨時職員</t>
  </si>
  <si>
    <t>議会議長</t>
  </si>
  <si>
    <t>積立金</t>
  </si>
  <si>
    <t>地方債現在高</t>
  </si>
  <si>
    <t>広域整備</t>
  </si>
  <si>
    <t>○</t>
  </si>
  <si>
    <t>加入世帯数</t>
  </si>
  <si>
    <t>世帯</t>
  </si>
  <si>
    <t>合計</t>
  </si>
  <si>
    <t>議会副議長</t>
  </si>
  <si>
    <t>繰上償還金</t>
  </si>
  <si>
    <t>収益事業収入</t>
  </si>
  <si>
    <t>交通災害</t>
  </si>
  <si>
    <t>○</t>
  </si>
  <si>
    <t>被保険者数</t>
  </si>
  <si>
    <t>人</t>
  </si>
  <si>
    <t>一般職員
一人当たり
平均給与月額</t>
  </si>
  <si>
    <t>積立金とりくずし額</t>
  </si>
  <si>
    <t>債務負担行為</t>
  </si>
  <si>
    <t>国保税決算額</t>
  </si>
  <si>
    <t>実質単年度収支</t>
  </si>
  <si>
    <t>可処分資産額</t>
  </si>
  <si>
    <t>平均年齢</t>
  </si>
  <si>
    <t>ゴルフ場利用税交付金</t>
  </si>
  <si>
    <t>平成17年度</t>
  </si>
  <si>
    <t>●実質公債比率</t>
  </si>
  <si>
    <t>Ⅲ－１</t>
  </si>
  <si>
    <r>
      <t>平成1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年度</t>
    </r>
  </si>
  <si>
    <t>平成18年度</t>
  </si>
  <si>
    <t>一般職員 H19.4.1</t>
  </si>
  <si>
    <t>副市長</t>
  </si>
  <si>
    <t>平成18年度交付税種地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</si>
</sst>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;&quot;△ &quot;0"/>
    <numFmt numFmtId="178" formatCode="#,##0;&quot;△ &quot;#,##0"/>
    <numFmt numFmtId="179" formatCode="#,##0.0;&quot;▲ &quot;#,##0.0"/>
    <numFmt numFmtId="180" formatCode="0.0_);[Red]\(0.0\)"/>
    <numFmt numFmtId="181" formatCode="0.0;&quot;△ &quot;0.0"/>
    <numFmt numFmtId="182" formatCode="#,##0.000;&quot;▲ &quot;#,##0.000"/>
    <numFmt numFmtId="183" formatCode="0.0_ "/>
    <numFmt numFmtId="184" formatCode="#,##0_ "/>
    <numFmt numFmtId="185" formatCode="#,##0.0;&quot;△ &quot;#,##0.0"/>
    <numFmt numFmtId="186" formatCode="0_ "/>
    <numFmt numFmtId="187" formatCode="#,###&quot;千&quot;&quot;円&quot;"/>
    <numFmt numFmtId="188" formatCode="#,###.#&quot;％&quot;"/>
    <numFmt numFmtId="189" formatCode="#,###\ &quot;人&quot;"/>
    <numFmt numFmtId="190" formatCode="#,##0.0;&quot;△ &quot;#,##0.0\ &quot;％&quot;"/>
    <numFmt numFmtId="191" formatCode="#,##0.0&quot;％&quot;;&quot;△ &quot;#,##0.0\ &quot;％&quot;"/>
    <numFmt numFmtId="192" formatCode="#,##0.0\ &quot;％&quot;;&quot;△ &quot;#,##0.0\ &quot;％&quot;"/>
    <numFmt numFmtId="193" formatCode="#,##0.0\ &quot;k㎡&quot;"/>
    <numFmt numFmtId="194" formatCode="#,###&quot;円&quot;"/>
    <numFmt numFmtId="195" formatCode="#,###\ &quot;円&quot;"/>
    <numFmt numFmtId="196" formatCode="#,###\ &quot;歳&quot;"/>
    <numFmt numFmtId="197" formatCode="#,###.#\ &quot;歳&quot;"/>
    <numFmt numFmtId="198" formatCode="#,##0_ ;[Red]\-#,##0\ "/>
    <numFmt numFmtId="199" formatCode="#,##0_);\(#,##0\)"/>
    <numFmt numFmtId="200" formatCode="0.00_ "/>
    <numFmt numFmtId="201" formatCode="0.000_);[Red]\(0.000\)"/>
    <numFmt numFmtId="202" formatCode="0.00_);[Red]\(0.00\)"/>
  </numFmts>
  <fonts count="10">
    <font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7.5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6.5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 diagonalDown="1">
      <left style="medium"/>
      <right style="thin"/>
      <top style="thin"/>
      <bottom style="medium"/>
      <diagonal style="thin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 style="medium"/>
      <right>
        <color indexed="63"/>
      </right>
      <top style="medium"/>
      <bottom style="thin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medium"/>
      <top style="thin"/>
      <bottom style="medium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5">
    <xf numFmtId="0" fontId="0" fillId="0" borderId="0" xfId="0" applyAlignment="1">
      <alignment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178" fontId="2" fillId="0" borderId="5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7" xfId="0" applyFont="1" applyBorder="1" applyAlignment="1">
      <alignment vertical="center"/>
    </xf>
    <xf numFmtId="0" fontId="0" fillId="0" borderId="1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18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178" fontId="4" fillId="0" borderId="2" xfId="0" applyNumberFormat="1" applyFont="1" applyBorder="1" applyAlignment="1">
      <alignment horizontal="right" vertical="center"/>
    </xf>
    <xf numFmtId="178" fontId="4" fillId="0" borderId="3" xfId="0" applyNumberFormat="1" applyFont="1" applyBorder="1" applyAlignment="1">
      <alignment horizontal="right" vertical="center"/>
    </xf>
    <xf numFmtId="184" fontId="4" fillId="0" borderId="8" xfId="0" applyNumberFormat="1" applyFont="1" applyBorder="1" applyAlignment="1">
      <alignment horizontal="right" vertical="center"/>
    </xf>
    <xf numFmtId="184" fontId="4" fillId="0" borderId="2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178" fontId="2" fillId="0" borderId="14" xfId="0" applyNumberFormat="1" applyFont="1" applyFill="1" applyBorder="1" applyAlignment="1">
      <alignment horizontal="right" vertical="center"/>
    </xf>
    <xf numFmtId="18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178" fontId="2" fillId="2" borderId="23" xfId="0" applyNumberFormat="1" applyFont="1" applyFill="1" applyBorder="1" applyAlignment="1">
      <alignment horizontal="right" vertical="center"/>
    </xf>
    <xf numFmtId="178" fontId="2" fillId="2" borderId="24" xfId="0" applyNumberFormat="1" applyFont="1" applyFill="1" applyBorder="1" applyAlignment="1">
      <alignment horizontal="right" vertical="center"/>
    </xf>
    <xf numFmtId="0" fontId="2" fillId="0" borderId="25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distributed" vertical="center"/>
    </xf>
    <xf numFmtId="183" fontId="2" fillId="0" borderId="17" xfId="0" applyNumberFormat="1" applyFont="1" applyBorder="1" applyAlignment="1">
      <alignment horizontal="right" vertical="center"/>
    </xf>
    <xf numFmtId="183" fontId="2" fillId="0" borderId="27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distributed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8" fontId="2" fillId="0" borderId="10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178" fontId="2" fillId="0" borderId="12" xfId="0" applyNumberFormat="1" applyFont="1" applyFill="1" applyBorder="1" applyAlignment="1">
      <alignment horizontal="right" vertical="center"/>
    </xf>
    <xf numFmtId="181" fontId="2" fillId="2" borderId="23" xfId="0" applyNumberFormat="1" applyFont="1" applyFill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78" fontId="2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85" fontId="2" fillId="2" borderId="10" xfId="0" applyNumberFormat="1" applyFont="1" applyFill="1" applyBorder="1" applyAlignment="1">
      <alignment horizontal="right" vertical="center"/>
    </xf>
    <xf numFmtId="185" fontId="2" fillId="2" borderId="11" xfId="0" applyNumberFormat="1" applyFont="1" applyFill="1" applyBorder="1" applyAlignment="1">
      <alignment horizontal="right" vertical="center"/>
    </xf>
    <xf numFmtId="185" fontId="2" fillId="2" borderId="12" xfId="0" applyNumberFormat="1" applyFont="1" applyFill="1" applyBorder="1" applyAlignment="1">
      <alignment horizontal="right" vertical="center"/>
    </xf>
    <xf numFmtId="178" fontId="2" fillId="2" borderId="10" xfId="0" applyNumberFormat="1" applyFont="1" applyFill="1" applyBorder="1" applyAlignment="1">
      <alignment horizontal="right" vertical="center"/>
    </xf>
    <xf numFmtId="178" fontId="2" fillId="2" borderId="11" xfId="0" applyNumberFormat="1" applyFont="1" applyFill="1" applyBorder="1" applyAlignment="1">
      <alignment horizontal="right" vertical="center"/>
    </xf>
    <xf numFmtId="178" fontId="2" fillId="2" borderId="12" xfId="0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distributed" vertical="center"/>
    </xf>
    <xf numFmtId="38" fontId="2" fillId="0" borderId="10" xfId="16" applyFont="1" applyFill="1" applyBorder="1" applyAlignment="1">
      <alignment horizontal="right" vertical="center"/>
    </xf>
    <xf numFmtId="38" fontId="0" fillId="0" borderId="11" xfId="16" applyFill="1" applyBorder="1" applyAlignment="1">
      <alignment horizontal="right" vertical="center"/>
    </xf>
    <xf numFmtId="38" fontId="0" fillId="0" borderId="12" xfId="16" applyFill="1" applyBorder="1" applyAlignment="1">
      <alignment horizontal="right" vertical="center"/>
    </xf>
    <xf numFmtId="178" fontId="2" fillId="0" borderId="11" xfId="0" applyNumberFormat="1" applyFont="1" applyBorder="1" applyAlignment="1">
      <alignment horizontal="right" vertical="center"/>
    </xf>
    <xf numFmtId="178" fontId="2" fillId="0" borderId="12" xfId="0" applyNumberFormat="1" applyFont="1" applyBorder="1" applyAlignment="1">
      <alignment horizontal="right" vertical="center"/>
    </xf>
    <xf numFmtId="0" fontId="2" fillId="2" borderId="17" xfId="0" applyFont="1" applyFill="1" applyBorder="1" applyAlignment="1">
      <alignment horizontal="right" vertical="center"/>
    </xf>
    <xf numFmtId="0" fontId="2" fillId="0" borderId="33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181" fontId="2" fillId="0" borderId="14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189" fontId="2" fillId="0" borderId="10" xfId="0" applyNumberFormat="1" applyFont="1" applyFill="1" applyBorder="1" applyAlignment="1">
      <alignment horizontal="right" vertical="center"/>
    </xf>
    <xf numFmtId="189" fontId="2" fillId="0" borderId="11" xfId="0" applyNumberFormat="1" applyFont="1" applyFill="1" applyBorder="1" applyAlignment="1">
      <alignment horizontal="right" vertical="center"/>
    </xf>
    <xf numFmtId="189" fontId="2" fillId="0" borderId="12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86" fontId="3" fillId="0" borderId="33" xfId="0" applyNumberFormat="1" applyFont="1" applyBorder="1" applyAlignment="1">
      <alignment horizontal="center" vertical="center"/>
    </xf>
    <xf numFmtId="186" fontId="3" fillId="0" borderId="11" xfId="0" applyNumberFormat="1" applyFont="1" applyBorder="1" applyAlignment="1">
      <alignment horizontal="center" vertical="center"/>
    </xf>
    <xf numFmtId="186" fontId="3" fillId="0" borderId="12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distributed" vertical="center" wrapText="1"/>
    </xf>
    <xf numFmtId="0" fontId="3" fillId="0" borderId="26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2" fillId="0" borderId="12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distributed" vertical="center"/>
    </xf>
    <xf numFmtId="0" fontId="2" fillId="0" borderId="17" xfId="0" applyNumberFormat="1" applyFont="1" applyBorder="1" applyAlignment="1">
      <alignment horizontal="distributed" vertical="center"/>
    </xf>
    <xf numFmtId="0" fontId="2" fillId="0" borderId="3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81" fontId="2" fillId="2" borderId="17" xfId="0" applyNumberFormat="1" applyFont="1" applyFill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179" fontId="2" fillId="2" borderId="17" xfId="0" applyNumberFormat="1" applyFont="1" applyFill="1" applyBorder="1" applyAlignment="1">
      <alignment horizontal="right" vertical="center"/>
    </xf>
    <xf numFmtId="181" fontId="2" fillId="2" borderId="17" xfId="0" applyNumberFormat="1" applyFont="1" applyFill="1" applyBorder="1" applyAlignment="1">
      <alignment horizontal="right" vertical="center"/>
    </xf>
    <xf numFmtId="181" fontId="2" fillId="2" borderId="27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center" vertical="center" textRotation="255"/>
    </xf>
    <xf numFmtId="0" fontId="2" fillId="0" borderId="42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190" fontId="2" fillId="0" borderId="0" xfId="0" applyNumberFormat="1" applyFont="1" applyBorder="1" applyAlignment="1">
      <alignment horizontal="right" vertical="center"/>
    </xf>
    <xf numFmtId="190" fontId="2" fillId="0" borderId="7" xfId="0" applyNumberFormat="1" applyFont="1" applyBorder="1" applyAlignment="1">
      <alignment horizontal="right" vertical="center"/>
    </xf>
    <xf numFmtId="190" fontId="2" fillId="0" borderId="2" xfId="0" applyNumberFormat="1" applyFont="1" applyBorder="1" applyAlignment="1">
      <alignment horizontal="right" vertical="center"/>
    </xf>
    <xf numFmtId="190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2" fillId="2" borderId="43" xfId="0" applyFont="1" applyFill="1" applyBorder="1" applyAlignment="1">
      <alignment horizontal="right" vertical="top"/>
    </xf>
    <xf numFmtId="0" fontId="2" fillId="2" borderId="2" xfId="0" applyFont="1" applyFill="1" applyBorder="1" applyAlignment="1">
      <alignment horizontal="right" vertical="top"/>
    </xf>
    <xf numFmtId="0" fontId="2" fillId="0" borderId="2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2" fillId="0" borderId="2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7" fillId="0" borderId="3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89" fontId="2" fillId="0" borderId="23" xfId="0" applyNumberFormat="1" applyFont="1" applyBorder="1" applyAlignment="1">
      <alignment horizontal="center" vertical="center"/>
    </xf>
    <xf numFmtId="192" fontId="2" fillId="2" borderId="23" xfId="0" applyNumberFormat="1" applyFont="1" applyFill="1" applyBorder="1" applyAlignment="1">
      <alignment horizontal="center" vertical="center"/>
    </xf>
    <xf numFmtId="192" fontId="2" fillId="2" borderId="24" xfId="0" applyNumberFormat="1" applyFont="1" applyFill="1" applyBorder="1" applyAlignment="1">
      <alignment horizontal="center" vertical="center"/>
    </xf>
    <xf numFmtId="178" fontId="2" fillId="2" borderId="44" xfId="0" applyNumberFormat="1" applyFont="1" applyFill="1" applyBorder="1" applyAlignment="1">
      <alignment horizontal="right"/>
    </xf>
    <xf numFmtId="178" fontId="2" fillId="2" borderId="26" xfId="0" applyNumberFormat="1" applyFont="1" applyFill="1" applyBorder="1" applyAlignment="1">
      <alignment horizontal="right"/>
    </xf>
    <xf numFmtId="185" fontId="2" fillId="2" borderId="45" xfId="0" applyNumberFormat="1" applyFont="1" applyFill="1" applyBorder="1" applyAlignment="1">
      <alignment horizontal="right" vertical="top"/>
    </xf>
    <xf numFmtId="185" fontId="2" fillId="2" borderId="35" xfId="0" applyNumberFormat="1" applyFont="1" applyFill="1" applyBorder="1" applyAlignment="1">
      <alignment horizontal="right" vertical="top"/>
    </xf>
    <xf numFmtId="185" fontId="2" fillId="2" borderId="43" xfId="0" applyNumberFormat="1" applyFont="1" applyFill="1" applyBorder="1" applyAlignment="1">
      <alignment horizontal="right" vertical="top"/>
    </xf>
    <xf numFmtId="185" fontId="2" fillId="2" borderId="2" xfId="0" applyNumberFormat="1" applyFont="1" applyFill="1" applyBorder="1" applyAlignment="1">
      <alignment horizontal="right" vertical="top"/>
    </xf>
    <xf numFmtId="0" fontId="2" fillId="2" borderId="45" xfId="0" applyFont="1" applyFill="1" applyBorder="1" applyAlignment="1">
      <alignment horizontal="right" vertical="top"/>
    </xf>
    <xf numFmtId="0" fontId="2" fillId="2" borderId="35" xfId="0" applyFont="1" applyFill="1" applyBorder="1" applyAlignment="1">
      <alignment horizontal="right" vertical="top"/>
    </xf>
    <xf numFmtId="0" fontId="2" fillId="0" borderId="35" xfId="0" applyFont="1" applyBorder="1" applyAlignment="1">
      <alignment horizontal="left" vertical="top"/>
    </xf>
    <xf numFmtId="0" fontId="2" fillId="0" borderId="36" xfId="0" applyFont="1" applyBorder="1" applyAlignment="1">
      <alignment horizontal="left" vertical="top"/>
    </xf>
    <xf numFmtId="178" fontId="2" fillId="0" borderId="44" xfId="0" applyNumberFormat="1" applyFont="1" applyBorder="1" applyAlignment="1">
      <alignment horizontal="center"/>
    </xf>
    <xf numFmtId="178" fontId="2" fillId="0" borderId="26" xfId="0" applyNumberFormat="1" applyFont="1" applyBorder="1" applyAlignment="1">
      <alignment horizontal="center"/>
    </xf>
    <xf numFmtId="178" fontId="2" fillId="0" borderId="44" xfId="0" applyNumberFormat="1" applyFont="1" applyBorder="1" applyAlignment="1">
      <alignment horizontal="right"/>
    </xf>
    <xf numFmtId="178" fontId="2" fillId="0" borderId="26" xfId="0" applyNumberFormat="1" applyFont="1" applyBorder="1" applyAlignment="1">
      <alignment horizontal="right"/>
    </xf>
    <xf numFmtId="0" fontId="2" fillId="0" borderId="21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93" fontId="2" fillId="0" borderId="18" xfId="0" applyNumberFormat="1" applyFont="1" applyBorder="1" applyAlignment="1">
      <alignment horizontal="center" vertical="center"/>
    </xf>
    <xf numFmtId="193" fontId="2" fillId="0" borderId="17" xfId="0" applyNumberFormat="1" applyFont="1" applyBorder="1" applyAlignment="1">
      <alignment horizontal="center" vertical="center"/>
    </xf>
    <xf numFmtId="189" fontId="2" fillId="0" borderId="17" xfId="0" applyNumberFormat="1" applyFont="1" applyBorder="1" applyAlignment="1">
      <alignment horizontal="center" vertical="center"/>
    </xf>
    <xf numFmtId="189" fontId="2" fillId="0" borderId="27" xfId="0" applyNumberFormat="1" applyFont="1" applyBorder="1" applyAlignment="1">
      <alignment horizontal="center" vertical="center"/>
    </xf>
    <xf numFmtId="189" fontId="2" fillId="0" borderId="44" xfId="0" applyNumberFormat="1" applyFont="1" applyBorder="1" applyAlignment="1">
      <alignment horizontal="right" vertical="center"/>
    </xf>
    <xf numFmtId="189" fontId="2" fillId="0" borderId="26" xfId="0" applyNumberFormat="1" applyFont="1" applyBorder="1" applyAlignment="1">
      <alignment horizontal="right" vertical="center"/>
    </xf>
    <xf numFmtId="189" fontId="2" fillId="0" borderId="15" xfId="0" applyNumberFormat="1" applyFont="1" applyBorder="1" applyAlignment="1">
      <alignment horizontal="right" vertical="center"/>
    </xf>
    <xf numFmtId="189" fontId="2" fillId="0" borderId="46" xfId="0" applyNumberFormat="1" applyFont="1" applyBorder="1" applyAlignment="1">
      <alignment horizontal="right" vertical="center"/>
    </xf>
    <xf numFmtId="189" fontId="2" fillId="0" borderId="0" xfId="0" applyNumberFormat="1" applyFont="1" applyBorder="1" applyAlignment="1">
      <alignment horizontal="right" vertical="center"/>
    </xf>
    <xf numFmtId="189" fontId="2" fillId="0" borderId="13" xfId="0" applyNumberFormat="1" applyFont="1" applyBorder="1" applyAlignment="1">
      <alignment horizontal="right" vertical="center"/>
    </xf>
    <xf numFmtId="192" fontId="2" fillId="0" borderId="44" xfId="0" applyNumberFormat="1" applyFont="1" applyBorder="1" applyAlignment="1">
      <alignment horizontal="right" vertical="center"/>
    </xf>
    <xf numFmtId="192" fontId="2" fillId="0" borderId="26" xfId="0" applyNumberFormat="1" applyFont="1" applyBorder="1" applyAlignment="1">
      <alignment horizontal="right" vertical="center"/>
    </xf>
    <xf numFmtId="192" fontId="2" fillId="0" borderId="52" xfId="0" applyNumberFormat="1" applyFont="1" applyBorder="1" applyAlignment="1">
      <alignment horizontal="right" vertical="center"/>
    </xf>
    <xf numFmtId="192" fontId="2" fillId="0" borderId="45" xfId="0" applyNumberFormat="1" applyFont="1" applyBorder="1" applyAlignment="1">
      <alignment horizontal="right" vertical="center"/>
    </xf>
    <xf numFmtId="192" fontId="2" fillId="0" borderId="35" xfId="0" applyNumberFormat="1" applyFont="1" applyBorder="1" applyAlignment="1">
      <alignment horizontal="right" vertical="center"/>
    </xf>
    <xf numFmtId="192" fontId="2" fillId="0" borderId="53" xfId="0" applyNumberFormat="1" applyFont="1" applyBorder="1" applyAlignment="1">
      <alignment horizontal="right" vertical="center"/>
    </xf>
    <xf numFmtId="193" fontId="2" fillId="0" borderId="42" xfId="0" applyNumberFormat="1" applyFont="1" applyBorder="1" applyAlignment="1">
      <alignment horizontal="center" vertical="center"/>
    </xf>
    <xf numFmtId="193" fontId="2" fillId="0" borderId="23" xfId="0" applyNumberFormat="1" applyFont="1" applyBorder="1" applyAlignment="1">
      <alignment horizontal="center" vertical="center"/>
    </xf>
    <xf numFmtId="189" fontId="2" fillId="0" borderId="24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right" vertical="center"/>
    </xf>
    <xf numFmtId="0" fontId="2" fillId="0" borderId="50" xfId="0" applyFont="1" applyBorder="1" applyAlignment="1">
      <alignment horizontal="right" vertical="center"/>
    </xf>
    <xf numFmtId="0" fontId="2" fillId="0" borderId="54" xfId="0" applyFont="1" applyBorder="1" applyAlignment="1">
      <alignment horizontal="right" vertical="center"/>
    </xf>
    <xf numFmtId="189" fontId="2" fillId="0" borderId="43" xfId="0" applyNumberFormat="1" applyFont="1" applyBorder="1" applyAlignment="1">
      <alignment horizontal="right" vertical="center"/>
    </xf>
    <xf numFmtId="189" fontId="2" fillId="0" borderId="2" xfId="0" applyNumberFormat="1" applyFont="1" applyBorder="1" applyAlignment="1">
      <alignment horizontal="right" vertical="center"/>
    </xf>
    <xf numFmtId="189" fontId="2" fillId="0" borderId="31" xfId="0" applyNumberFormat="1" applyFont="1" applyBorder="1" applyAlignment="1">
      <alignment horizontal="right" vertical="center"/>
    </xf>
    <xf numFmtId="187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7" xfId="0" applyBorder="1" applyAlignment="1">
      <alignment/>
    </xf>
    <xf numFmtId="184" fontId="4" fillId="0" borderId="1" xfId="0" applyNumberFormat="1" applyFont="1" applyBorder="1" applyAlignment="1">
      <alignment horizontal="right" vertical="center"/>
    </xf>
    <xf numFmtId="184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7" xfId="0" applyNumberFormat="1" applyFont="1" applyBorder="1" applyAlignment="1">
      <alignment horizontal="right" vertical="center"/>
    </xf>
    <xf numFmtId="185" fontId="2" fillId="2" borderId="17" xfId="0" applyNumberFormat="1" applyFont="1" applyFill="1" applyBorder="1" applyAlignment="1">
      <alignment vertical="center"/>
    </xf>
    <xf numFmtId="185" fontId="2" fillId="0" borderId="17" xfId="0" applyNumberFormat="1" applyFont="1" applyFill="1" applyBorder="1" applyAlignment="1">
      <alignment vertical="center"/>
    </xf>
    <xf numFmtId="185" fontId="2" fillId="0" borderId="17" xfId="0" applyNumberFormat="1" applyFont="1" applyFill="1" applyBorder="1" applyAlignment="1">
      <alignment horizontal="center" vertical="center"/>
    </xf>
    <xf numFmtId="185" fontId="2" fillId="0" borderId="27" xfId="0" applyNumberFormat="1" applyFont="1" applyFill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right" vertical="center"/>
    </xf>
    <xf numFmtId="185" fontId="2" fillId="0" borderId="27" xfId="0" applyNumberFormat="1" applyFont="1" applyFill="1" applyBorder="1" applyAlignment="1">
      <alignment horizontal="right" vertical="center"/>
    </xf>
    <xf numFmtId="178" fontId="2" fillId="0" borderId="17" xfId="0" applyNumberFormat="1" applyFont="1" applyFill="1" applyBorder="1" applyAlignment="1">
      <alignment horizontal="right" vertical="center"/>
    </xf>
    <xf numFmtId="180" fontId="2" fillId="2" borderId="1" xfId="0" applyNumberFormat="1" applyFont="1" applyFill="1" applyBorder="1" applyAlignment="1">
      <alignment horizontal="center" vertical="center"/>
    </xf>
    <xf numFmtId="180" fontId="0" fillId="0" borderId="0" xfId="0" applyNumberFormat="1" applyAlignment="1">
      <alignment/>
    </xf>
    <xf numFmtId="180" fontId="0" fillId="0" borderId="7" xfId="0" applyNumberFormat="1" applyBorder="1" applyAlignment="1">
      <alignment/>
    </xf>
    <xf numFmtId="184" fontId="2" fillId="0" borderId="1" xfId="0" applyNumberFormat="1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 vertical="center"/>
    </xf>
    <xf numFmtId="184" fontId="2" fillId="0" borderId="7" xfId="0" applyNumberFormat="1" applyFont="1" applyBorder="1" applyAlignment="1">
      <alignment horizontal="center" vertical="center"/>
    </xf>
    <xf numFmtId="185" fontId="2" fillId="2" borderId="17" xfId="0" applyNumberFormat="1" applyFont="1" applyFill="1" applyBorder="1" applyAlignment="1">
      <alignment horizontal="right" vertical="center"/>
    </xf>
    <xf numFmtId="185" fontId="2" fillId="2" borderId="27" xfId="0" applyNumberFormat="1" applyFont="1" applyFill="1" applyBorder="1" applyAlignment="1">
      <alignment horizontal="right" vertical="center"/>
    </xf>
    <xf numFmtId="185" fontId="2" fillId="2" borderId="14" xfId="0" applyNumberFormat="1" applyFont="1" applyFill="1" applyBorder="1" applyAlignment="1">
      <alignment horizontal="right" vertical="center"/>
    </xf>
    <xf numFmtId="185" fontId="2" fillId="2" borderId="55" xfId="0" applyNumberFormat="1" applyFont="1" applyFill="1" applyBorder="1" applyAlignment="1">
      <alignment horizontal="right" vertical="center"/>
    </xf>
    <xf numFmtId="184" fontId="2" fillId="0" borderId="4" xfId="0" applyNumberFormat="1" applyFont="1" applyBorder="1" applyAlignment="1">
      <alignment horizontal="center" vertical="center"/>
    </xf>
    <xf numFmtId="184" fontId="2" fillId="0" borderId="5" xfId="0" applyNumberFormat="1" applyFont="1" applyBorder="1" applyAlignment="1">
      <alignment horizontal="center" vertical="center"/>
    </xf>
    <xf numFmtId="184" fontId="2" fillId="0" borderId="6" xfId="0" applyNumberFormat="1" applyFont="1" applyBorder="1" applyAlignment="1">
      <alignment horizontal="center" vertical="center"/>
    </xf>
    <xf numFmtId="184" fontId="2" fillId="0" borderId="17" xfId="0" applyNumberFormat="1" applyFont="1" applyBorder="1" applyAlignment="1">
      <alignment horizontal="right" vertical="center"/>
    </xf>
    <xf numFmtId="184" fontId="2" fillId="0" borderId="14" xfId="0" applyNumberFormat="1" applyFont="1" applyBorder="1" applyAlignment="1">
      <alignment horizontal="right" vertical="center"/>
    </xf>
    <xf numFmtId="58" fontId="2" fillId="0" borderId="17" xfId="0" applyNumberFormat="1" applyFont="1" applyBorder="1" applyAlignment="1">
      <alignment horizontal="center" vertical="center"/>
    </xf>
    <xf numFmtId="184" fontId="2" fillId="0" borderId="10" xfId="0" applyNumberFormat="1" applyFont="1" applyBorder="1" applyAlignment="1">
      <alignment vertical="center"/>
    </xf>
    <xf numFmtId="184" fontId="2" fillId="0" borderId="11" xfId="0" applyNumberFormat="1" applyFont="1" applyBorder="1" applyAlignment="1">
      <alignment vertical="center"/>
    </xf>
    <xf numFmtId="184" fontId="2" fillId="0" borderId="12" xfId="0" applyNumberFormat="1" applyFont="1" applyBorder="1" applyAlignment="1">
      <alignment vertical="center"/>
    </xf>
    <xf numFmtId="38" fontId="2" fillId="0" borderId="11" xfId="16" applyFont="1" applyFill="1" applyBorder="1" applyAlignment="1">
      <alignment horizontal="right" vertical="center"/>
    </xf>
    <xf numFmtId="38" fontId="2" fillId="0" borderId="56" xfId="16" applyFont="1" applyFill="1" applyBorder="1" applyAlignment="1">
      <alignment horizontal="right" vertical="center"/>
    </xf>
    <xf numFmtId="38" fontId="2" fillId="0" borderId="12" xfId="16" applyFont="1" applyFill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8" fontId="2" fillId="0" borderId="17" xfId="0" applyNumberFormat="1" applyFont="1" applyBorder="1" applyAlignment="1">
      <alignment horizontal="right" vertical="center"/>
    </xf>
    <xf numFmtId="178" fontId="2" fillId="2" borderId="17" xfId="0" applyNumberFormat="1" applyFont="1" applyFill="1" applyBorder="1" applyAlignment="1">
      <alignment horizontal="right" vertical="center"/>
    </xf>
    <xf numFmtId="178" fontId="2" fillId="0" borderId="10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184" fontId="2" fillId="0" borderId="17" xfId="0" applyNumberFormat="1" applyFont="1" applyFill="1" applyBorder="1" applyAlignment="1">
      <alignment horizontal="right" vertical="center"/>
    </xf>
    <xf numFmtId="184" fontId="2" fillId="2" borderId="10" xfId="0" applyNumberFormat="1" applyFont="1" applyFill="1" applyBorder="1" applyAlignment="1">
      <alignment horizontal="right" vertical="center"/>
    </xf>
    <xf numFmtId="184" fontId="2" fillId="2" borderId="11" xfId="0" applyNumberFormat="1" applyFont="1" applyFill="1" applyBorder="1" applyAlignment="1">
      <alignment horizontal="right" vertical="center"/>
    </xf>
    <xf numFmtId="184" fontId="2" fillId="2" borderId="12" xfId="0" applyNumberFormat="1" applyFont="1" applyFill="1" applyBorder="1" applyAlignment="1">
      <alignment horizontal="right" vertical="center"/>
    </xf>
    <xf numFmtId="184" fontId="2" fillId="0" borderId="10" xfId="0" applyNumberFormat="1" applyFont="1" applyFill="1" applyBorder="1" applyAlignment="1">
      <alignment horizontal="right" vertical="center"/>
    </xf>
    <xf numFmtId="184" fontId="2" fillId="0" borderId="11" xfId="0" applyNumberFormat="1" applyFont="1" applyFill="1" applyBorder="1" applyAlignment="1">
      <alignment horizontal="right" vertical="center"/>
    </xf>
    <xf numFmtId="184" fontId="2" fillId="0" borderId="12" xfId="0" applyNumberFormat="1" applyFont="1" applyFill="1" applyBorder="1" applyAlignment="1">
      <alignment horizontal="right" vertical="center"/>
    </xf>
    <xf numFmtId="38" fontId="2" fillId="0" borderId="10" xfId="16" applyFont="1" applyBorder="1" applyAlignment="1">
      <alignment horizontal="right" vertical="center"/>
    </xf>
    <xf numFmtId="38" fontId="2" fillId="0" borderId="11" xfId="16" applyFont="1" applyBorder="1" applyAlignment="1">
      <alignment horizontal="right" vertical="center"/>
    </xf>
    <xf numFmtId="38" fontId="2" fillId="0" borderId="12" xfId="16" applyFont="1" applyBorder="1" applyAlignment="1">
      <alignment horizontal="right" vertical="center"/>
    </xf>
    <xf numFmtId="178" fontId="2" fillId="2" borderId="46" xfId="0" applyNumberFormat="1" applyFont="1" applyFill="1" applyBorder="1" applyAlignment="1">
      <alignment horizontal="center" vertical="center"/>
    </xf>
    <xf numFmtId="178" fontId="2" fillId="2" borderId="0" xfId="0" applyNumberFormat="1" applyFont="1" applyFill="1" applyBorder="1" applyAlignment="1">
      <alignment horizontal="center" vertical="center"/>
    </xf>
    <xf numFmtId="178" fontId="2" fillId="2" borderId="7" xfId="0" applyNumberFormat="1" applyFont="1" applyFill="1" applyBorder="1" applyAlignment="1">
      <alignment horizontal="center" vertical="center"/>
    </xf>
    <xf numFmtId="178" fontId="2" fillId="2" borderId="46" xfId="0" applyNumberFormat="1" applyFont="1" applyFill="1" applyBorder="1" applyAlignment="1">
      <alignment horizontal="right" vertical="center"/>
    </xf>
    <xf numFmtId="178" fontId="2" fillId="2" borderId="0" xfId="0" applyNumberFormat="1" applyFont="1" applyFill="1" applyBorder="1" applyAlignment="1">
      <alignment horizontal="right" vertical="center"/>
    </xf>
    <xf numFmtId="178" fontId="2" fillId="2" borderId="13" xfId="0" applyNumberFormat="1" applyFont="1" applyFill="1" applyBorder="1" applyAlignment="1">
      <alignment horizontal="right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178" fontId="2" fillId="3" borderId="17" xfId="0" applyNumberFormat="1" applyFont="1" applyFill="1" applyBorder="1" applyAlignment="1">
      <alignment horizontal="right" vertical="center"/>
    </xf>
    <xf numFmtId="178" fontId="2" fillId="3" borderId="10" xfId="0" applyNumberFormat="1" applyFont="1" applyFill="1" applyBorder="1" applyAlignment="1">
      <alignment horizontal="right" vertical="center"/>
    </xf>
    <xf numFmtId="38" fontId="2" fillId="0" borderId="56" xfId="16" applyFont="1" applyBorder="1" applyAlignment="1">
      <alignment horizontal="right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38" fontId="0" fillId="0" borderId="56" xfId="16" applyFill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182" fontId="2" fillId="3" borderId="17" xfId="0" applyNumberFormat="1" applyFont="1" applyFill="1" applyBorder="1" applyAlignment="1">
      <alignment horizontal="right" vertical="center"/>
    </xf>
    <xf numFmtId="182" fontId="2" fillId="3" borderId="10" xfId="0" applyNumberFormat="1" applyFont="1" applyFill="1" applyBorder="1" applyAlignment="1">
      <alignment horizontal="right" vertical="center"/>
    </xf>
    <xf numFmtId="179" fontId="2" fillId="2" borderId="10" xfId="0" applyNumberFormat="1" applyFont="1" applyFill="1" applyBorder="1" applyAlignment="1">
      <alignment horizontal="right" vertical="center"/>
    </xf>
    <xf numFmtId="179" fontId="2" fillId="0" borderId="17" xfId="0" applyNumberFormat="1" applyFont="1" applyBorder="1" applyAlignment="1">
      <alignment horizontal="right" vertical="center"/>
    </xf>
    <xf numFmtId="179" fontId="2" fillId="0" borderId="10" xfId="0" applyNumberFormat="1" applyFont="1" applyBorder="1" applyAlignment="1">
      <alignment horizontal="right" vertical="center"/>
    </xf>
    <xf numFmtId="178" fontId="2" fillId="2" borderId="32" xfId="0" applyNumberFormat="1" applyFont="1" applyFill="1" applyBorder="1" applyAlignment="1">
      <alignment horizontal="right" vertical="center"/>
    </xf>
    <xf numFmtId="178" fontId="2" fillId="2" borderId="29" xfId="0" applyNumberFormat="1" applyFont="1" applyFill="1" applyBorder="1" applyAlignment="1">
      <alignment horizontal="right" vertical="center"/>
    </xf>
    <xf numFmtId="178" fontId="2" fillId="2" borderId="30" xfId="0" applyNumberFormat="1" applyFont="1" applyFill="1" applyBorder="1" applyAlignment="1">
      <alignment horizontal="right" vertical="center"/>
    </xf>
    <xf numFmtId="0" fontId="2" fillId="0" borderId="4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178" fontId="2" fillId="0" borderId="27" xfId="0" applyNumberFormat="1" applyFont="1" applyBorder="1" applyAlignment="1">
      <alignment horizontal="right" vertical="center"/>
    </xf>
    <xf numFmtId="178" fontId="2" fillId="2" borderId="27" xfId="0" applyNumberFormat="1" applyFont="1" applyFill="1" applyBorder="1" applyAlignment="1">
      <alignment horizontal="right" vertical="center"/>
    </xf>
    <xf numFmtId="0" fontId="7" fillId="0" borderId="60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184" fontId="2" fillId="0" borderId="27" xfId="0" applyNumberFormat="1" applyFont="1" applyBorder="1" applyAlignment="1">
      <alignment horizontal="right" vertical="center"/>
    </xf>
    <xf numFmtId="184" fontId="2" fillId="2" borderId="17" xfId="0" applyNumberFormat="1" applyFont="1" applyFill="1" applyBorder="1" applyAlignment="1">
      <alignment horizontal="right" vertical="center"/>
    </xf>
    <xf numFmtId="184" fontId="2" fillId="2" borderId="27" xfId="0" applyNumberFormat="1" applyFont="1" applyFill="1" applyBorder="1" applyAlignment="1">
      <alignment horizontal="right" vertical="center"/>
    </xf>
    <xf numFmtId="184" fontId="2" fillId="0" borderId="10" xfId="0" applyNumberFormat="1" applyFont="1" applyBorder="1" applyAlignment="1">
      <alignment horizontal="right" vertical="center"/>
    </xf>
    <xf numFmtId="0" fontId="0" fillId="0" borderId="56" xfId="0" applyBorder="1" applyAlignment="1">
      <alignment horizontal="right" vertical="center"/>
    </xf>
    <xf numFmtId="0" fontId="2" fillId="2" borderId="10" xfId="0" applyNumberFormat="1" applyFont="1" applyFill="1" applyBorder="1" applyAlignment="1">
      <alignment horizontal="right" vertical="center"/>
    </xf>
    <xf numFmtId="0" fontId="2" fillId="2" borderId="11" xfId="0" applyNumberFormat="1" applyFont="1" applyFill="1" applyBorder="1" applyAlignment="1">
      <alignment horizontal="right" vertical="center"/>
    </xf>
    <xf numFmtId="0" fontId="2" fillId="2" borderId="12" xfId="0" applyNumberFormat="1" applyFont="1" applyFill="1" applyBorder="1" applyAlignment="1">
      <alignment horizontal="right" vertical="center"/>
    </xf>
    <xf numFmtId="0" fontId="2" fillId="2" borderId="17" xfId="0" applyNumberFormat="1" applyFont="1" applyFill="1" applyBorder="1" applyAlignment="1">
      <alignment horizontal="right" vertical="center"/>
    </xf>
    <xf numFmtId="184" fontId="2" fillId="0" borderId="27" xfId="0" applyNumberFormat="1" applyFont="1" applyFill="1" applyBorder="1" applyAlignment="1">
      <alignment horizontal="right" vertical="center"/>
    </xf>
    <xf numFmtId="183" fontId="2" fillId="0" borderId="17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distributed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176" fontId="2" fillId="2" borderId="17" xfId="0" applyNumberFormat="1" applyFont="1" applyFill="1" applyBorder="1" applyAlignment="1">
      <alignment horizontal="right" vertical="center"/>
    </xf>
    <xf numFmtId="176" fontId="2" fillId="2" borderId="23" xfId="0" applyNumberFormat="1" applyFont="1" applyFill="1" applyBorder="1" applyAlignment="1">
      <alignment horizontal="right" vertical="center"/>
    </xf>
    <xf numFmtId="179" fontId="2" fillId="2" borderId="23" xfId="0" applyNumberFormat="1" applyFont="1" applyFill="1" applyBorder="1" applyAlignment="1">
      <alignment horizontal="right" vertical="center"/>
    </xf>
    <xf numFmtId="181" fontId="2" fillId="2" borderId="24" xfId="0" applyNumberFormat="1" applyFont="1" applyFill="1" applyBorder="1" applyAlignment="1">
      <alignment horizontal="right" vertical="center"/>
    </xf>
    <xf numFmtId="0" fontId="3" fillId="0" borderId="3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2" fillId="0" borderId="33" xfId="0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2" fillId="0" borderId="6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5" fillId="0" borderId="33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2" fillId="0" borderId="34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 textRotation="255"/>
    </xf>
    <xf numFmtId="0" fontId="5" fillId="0" borderId="3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81" fontId="2" fillId="2" borderId="43" xfId="0" applyNumberFormat="1" applyFont="1" applyFill="1" applyBorder="1" applyAlignment="1">
      <alignment horizontal="right" vertical="center"/>
    </xf>
    <xf numFmtId="181" fontId="2" fillId="2" borderId="2" xfId="0" applyNumberFormat="1" applyFont="1" applyFill="1" applyBorder="1" applyAlignment="1">
      <alignment horizontal="right" vertical="center"/>
    </xf>
    <xf numFmtId="181" fontId="2" fillId="2" borderId="31" xfId="0" applyNumberFormat="1" applyFont="1" applyFill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distributed" vertical="center"/>
    </xf>
    <xf numFmtId="178" fontId="2" fillId="0" borderId="55" xfId="0" applyNumberFormat="1" applyFont="1" applyFill="1" applyBorder="1" applyAlignment="1">
      <alignment horizontal="right" vertical="center"/>
    </xf>
    <xf numFmtId="178" fontId="4" fillId="2" borderId="0" xfId="0" applyNumberFormat="1" applyFont="1" applyFill="1" applyBorder="1" applyAlignment="1">
      <alignment horizontal="right" vertical="center"/>
    </xf>
    <xf numFmtId="178" fontId="4" fillId="2" borderId="7" xfId="0" applyNumberFormat="1" applyFont="1" applyFill="1" applyBorder="1" applyAlignment="1">
      <alignment horizontal="right" vertical="center"/>
    </xf>
    <xf numFmtId="0" fontId="2" fillId="0" borderId="45" xfId="0" applyFont="1" applyBorder="1" applyAlignment="1">
      <alignment vertical="center" shrinkToFit="1"/>
    </xf>
    <xf numFmtId="0" fontId="2" fillId="0" borderId="35" xfId="0" applyFont="1" applyBorder="1" applyAlignment="1">
      <alignment vertical="center" shrinkToFit="1"/>
    </xf>
    <xf numFmtId="0" fontId="2" fillId="0" borderId="36" xfId="0" applyFont="1" applyBorder="1" applyAlignment="1">
      <alignment vertical="center" shrinkToFit="1"/>
    </xf>
    <xf numFmtId="0" fontId="4" fillId="0" borderId="22" xfId="0" applyFont="1" applyBorder="1" applyAlignment="1">
      <alignment horizontal="center" vertical="center"/>
    </xf>
    <xf numFmtId="195" fontId="2" fillId="0" borderId="44" xfId="0" applyNumberFormat="1" applyFont="1" applyFill="1" applyBorder="1" applyAlignment="1">
      <alignment horizontal="right" vertical="center"/>
    </xf>
    <xf numFmtId="195" fontId="2" fillId="0" borderId="26" xfId="0" applyNumberFormat="1" applyFont="1" applyFill="1" applyBorder="1" applyAlignment="1">
      <alignment horizontal="right" vertical="center"/>
    </xf>
    <xf numFmtId="195" fontId="2" fillId="0" borderId="15" xfId="0" applyNumberFormat="1" applyFont="1" applyFill="1" applyBorder="1" applyAlignment="1">
      <alignment horizontal="right" vertical="center"/>
    </xf>
    <xf numFmtId="195" fontId="2" fillId="0" borderId="45" xfId="0" applyNumberFormat="1" applyFont="1" applyFill="1" applyBorder="1" applyAlignment="1">
      <alignment horizontal="right" vertical="center"/>
    </xf>
    <xf numFmtId="195" fontId="2" fillId="0" borderId="35" xfId="0" applyNumberFormat="1" applyFont="1" applyFill="1" applyBorder="1" applyAlignment="1">
      <alignment horizontal="right" vertical="center"/>
    </xf>
    <xf numFmtId="195" fontId="2" fillId="0" borderId="36" xfId="0" applyNumberFormat="1" applyFont="1" applyFill="1" applyBorder="1" applyAlignment="1">
      <alignment horizontal="right" vertical="center"/>
    </xf>
    <xf numFmtId="189" fontId="2" fillId="2" borderId="10" xfId="0" applyNumberFormat="1" applyFont="1" applyFill="1" applyBorder="1" applyAlignment="1">
      <alignment horizontal="right" vertical="center"/>
    </xf>
    <xf numFmtId="189" fontId="2" fillId="2" borderId="11" xfId="0" applyNumberFormat="1" applyFont="1" applyFill="1" applyBorder="1" applyAlignment="1">
      <alignment horizontal="right" vertical="center"/>
    </xf>
    <xf numFmtId="189" fontId="2" fillId="2" borderId="12" xfId="0" applyNumberFormat="1" applyFont="1" applyFill="1" applyBorder="1" applyAlignment="1">
      <alignment horizontal="right" vertical="center"/>
    </xf>
    <xf numFmtId="197" fontId="2" fillId="0" borderId="32" xfId="0" applyNumberFormat="1" applyFont="1" applyFill="1" applyBorder="1" applyAlignment="1">
      <alignment horizontal="right" vertical="center"/>
    </xf>
    <xf numFmtId="197" fontId="2" fillId="0" borderId="29" xfId="0" applyNumberFormat="1" applyFont="1" applyFill="1" applyBorder="1" applyAlignment="1">
      <alignment horizontal="right" vertical="center"/>
    </xf>
    <xf numFmtId="197" fontId="2" fillId="0" borderId="30" xfId="0" applyNumberFormat="1" applyFont="1" applyFill="1" applyBorder="1" applyAlignment="1">
      <alignment horizontal="right" vertical="center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2" fillId="0" borderId="12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58" fontId="2" fillId="0" borderId="10" xfId="0" applyNumberFormat="1" applyFont="1" applyBorder="1" applyAlignment="1">
      <alignment horizontal="center" vertical="center"/>
    </xf>
    <xf numFmtId="58" fontId="2" fillId="0" borderId="11" xfId="0" applyNumberFormat="1" applyFont="1" applyBorder="1" applyAlignment="1">
      <alignment horizontal="center" vertical="center"/>
    </xf>
    <xf numFmtId="58" fontId="2" fillId="0" borderId="1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59</xdr:col>
      <xdr:colOff>76200</xdr:colOff>
      <xdr:row>51</xdr:row>
      <xdr:rowOff>85725</xdr:rowOff>
    </xdr:from>
    <xdr:to>
      <xdr:col>61</xdr:col>
      <xdr:colOff>76200</xdr:colOff>
      <xdr:row>52</xdr:row>
      <xdr:rowOff>85725</xdr:rowOff>
    </xdr:to>
    <xdr:grpSp>
      <xdr:nvGrpSpPr>
        <xdr:cNvPr id="1" name="Group 33"/>
        <xdr:cNvGrpSpPr>
          <a:grpSpLocks/>
        </xdr:cNvGrpSpPr>
      </xdr:nvGrpSpPr>
      <xdr:grpSpPr>
        <a:xfrm>
          <a:off x="7943850" y="10706100"/>
          <a:ext cx="266700" cy="161925"/>
          <a:chOff x="456" y="834"/>
          <a:chExt cx="19" cy="20"/>
        </a:xfrm>
        <a:solidFill>
          <a:srgbClr val="FFFFFF"/>
        </a:solidFill>
      </xdr:grpSpPr>
      <xdr:sp>
        <xdr:nvSpPr>
          <xdr:cNvPr id="2" name="Line 34"/>
          <xdr:cNvSpPr>
            <a:spLocks/>
          </xdr:cNvSpPr>
        </xdr:nvSpPr>
        <xdr:spPr>
          <a:xfrm>
            <a:off x="456" y="834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" name="Line 35"/>
          <xdr:cNvSpPr>
            <a:spLocks/>
          </xdr:cNvSpPr>
        </xdr:nvSpPr>
        <xdr:spPr>
          <a:xfrm>
            <a:off x="465" y="834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" name="Line 36"/>
          <xdr:cNvSpPr>
            <a:spLocks/>
          </xdr:cNvSpPr>
        </xdr:nvSpPr>
        <xdr:spPr>
          <a:xfrm flipV="1">
            <a:off x="465" y="854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59</xdr:col>
      <xdr:colOff>76200</xdr:colOff>
      <xdr:row>51</xdr:row>
      <xdr:rowOff>85725</xdr:rowOff>
    </xdr:from>
    <xdr:to>
      <xdr:col>61</xdr:col>
      <xdr:colOff>76200</xdr:colOff>
      <xdr:row>52</xdr:row>
      <xdr:rowOff>85725</xdr:rowOff>
    </xdr:to>
    <xdr:grpSp>
      <xdr:nvGrpSpPr>
        <xdr:cNvPr id="5" name="Group 37"/>
        <xdr:cNvGrpSpPr>
          <a:grpSpLocks/>
        </xdr:cNvGrpSpPr>
      </xdr:nvGrpSpPr>
      <xdr:grpSpPr>
        <a:xfrm>
          <a:off x="7943850" y="10706100"/>
          <a:ext cx="266700" cy="161925"/>
          <a:chOff x="456" y="834"/>
          <a:chExt cx="19" cy="20"/>
        </a:xfrm>
        <a:solidFill>
          <a:srgbClr val="FFFFFF"/>
        </a:solidFill>
      </xdr:grpSpPr>
      <xdr:sp>
        <xdr:nvSpPr>
          <xdr:cNvPr id="6" name="Line 38"/>
          <xdr:cNvSpPr>
            <a:spLocks/>
          </xdr:cNvSpPr>
        </xdr:nvSpPr>
        <xdr:spPr>
          <a:xfrm>
            <a:off x="456" y="834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7" name="Line 39"/>
          <xdr:cNvSpPr>
            <a:spLocks/>
          </xdr:cNvSpPr>
        </xdr:nvSpPr>
        <xdr:spPr>
          <a:xfrm>
            <a:off x="465" y="834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8" name="Line 40"/>
          <xdr:cNvSpPr>
            <a:spLocks/>
          </xdr:cNvSpPr>
        </xdr:nvSpPr>
        <xdr:spPr>
          <a:xfrm flipV="1">
            <a:off x="465" y="854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127</xdr:col>
      <xdr:colOff>9525</xdr:colOff>
      <xdr:row>31</xdr:row>
      <xdr:rowOff>19050</xdr:rowOff>
    </xdr:from>
    <xdr:to>
      <xdr:col>129</xdr:col>
      <xdr:colOff>85725</xdr:colOff>
      <xdr:row>32</xdr:row>
      <xdr:rowOff>28575</xdr:rowOff>
    </xdr:to>
    <xdr:sp>
      <xdr:nvSpPr>
        <xdr:cNvPr id="9" name="TextBox 59"/>
        <xdr:cNvSpPr txBox="1">
          <a:spLocks noChangeArrowheads="1"/>
        </xdr:cNvSpPr>
      </xdr:nvSpPr>
      <xdr:spPr>
        <a:xfrm>
          <a:off x="17154525" y="645795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EE54"/>
  <sheetViews>
    <sheetView tabSelected="1" workbookViewId="0" topLeftCell="BG4">
      <selection activeCell="EH29" sqref="EH29"/>
    </sheetView>
  </sheetViews>
  <sheetFormatPr defaultColWidth="8.796875" defaultRowHeight="15"/>
  <cols>
    <col min="1" max="64" width="1.390625" style="9" customWidth="1"/>
    <col min="65" max="65" width="2.59765625" style="9" customWidth="1"/>
    <col min="66" max="66" width="1.390625" style="9" customWidth="1"/>
    <col min="67" max="67" width="1.203125" style="9" customWidth="1"/>
    <col min="68" max="96" width="1.390625" style="9" customWidth="1"/>
    <col min="97" max="97" width="1.8984375" style="9" customWidth="1"/>
    <col min="98" max="126" width="1.390625" style="9" customWidth="1"/>
    <col min="127" max="127" width="2.09765625" style="9" customWidth="1"/>
    <col min="128" max="131" width="1.390625" style="9" customWidth="1"/>
    <col min="132" max="132" width="2" style="9" customWidth="1"/>
    <col min="133" max="163" width="1.390625" style="9" customWidth="1"/>
    <col min="164" max="16384" width="9" style="9" customWidth="1"/>
  </cols>
  <sheetData>
    <row r="2" spans="3:10" ht="12">
      <c r="C2" s="20"/>
      <c r="D2" s="21"/>
      <c r="E2" s="21"/>
      <c r="F2" s="21"/>
      <c r="G2" s="21"/>
      <c r="H2" s="21"/>
      <c r="I2" s="21"/>
      <c r="J2" s="22"/>
    </row>
    <row r="3" ht="12.75" thickBot="1"/>
    <row r="4" spans="3:132" ht="16.5" customHeight="1" thickBot="1">
      <c r="C4" s="133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5"/>
      <c r="T4" s="119" t="s">
        <v>151</v>
      </c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1"/>
      <c r="CC4" s="119" t="s">
        <v>152</v>
      </c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1"/>
      <c r="CQ4" s="170" t="s">
        <v>109</v>
      </c>
      <c r="CR4" s="171"/>
      <c r="CS4" s="171"/>
      <c r="CT4" s="171"/>
      <c r="CU4" s="171"/>
      <c r="CV4" s="171"/>
      <c r="CW4" s="171"/>
      <c r="CX4" s="171"/>
      <c r="CY4" s="171"/>
      <c r="CZ4" s="171"/>
      <c r="DA4" s="171" t="s">
        <v>234</v>
      </c>
      <c r="DB4" s="171"/>
      <c r="DC4" s="171"/>
      <c r="DD4" s="171"/>
      <c r="DE4" s="171"/>
      <c r="DF4" s="171"/>
      <c r="DG4" s="171"/>
      <c r="DH4" s="171" t="s">
        <v>239</v>
      </c>
      <c r="DI4" s="171"/>
      <c r="DJ4" s="171"/>
      <c r="DK4" s="171"/>
      <c r="DL4" s="171"/>
      <c r="DM4" s="171"/>
      <c r="DN4" s="171"/>
      <c r="DO4" s="171"/>
      <c r="DP4" s="171"/>
      <c r="DQ4" s="171"/>
      <c r="DR4" s="171"/>
      <c r="DS4" s="171"/>
      <c r="DT4" s="171"/>
      <c r="DU4" s="171"/>
      <c r="DV4" s="171" t="s">
        <v>110</v>
      </c>
      <c r="DW4" s="171"/>
      <c r="DX4" s="171"/>
      <c r="DY4" s="171"/>
      <c r="DZ4" s="171"/>
      <c r="EA4" s="171"/>
      <c r="EB4" s="181"/>
    </row>
    <row r="5" spans="3:132" ht="17.25" customHeight="1">
      <c r="C5" s="15"/>
      <c r="D5" s="139" t="s">
        <v>235</v>
      </c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7"/>
      <c r="T5" s="125" t="s">
        <v>101</v>
      </c>
      <c r="U5" s="126"/>
      <c r="V5" s="126"/>
      <c r="W5" s="175" t="s">
        <v>85</v>
      </c>
      <c r="X5" s="175"/>
      <c r="Y5" s="175"/>
      <c r="Z5" s="175"/>
      <c r="AA5" s="175"/>
      <c r="AB5" s="175"/>
      <c r="AC5" s="175"/>
      <c r="AD5" s="175"/>
      <c r="AE5" s="176" t="s">
        <v>102</v>
      </c>
      <c r="AF5" s="177"/>
      <c r="AG5" s="177"/>
      <c r="AH5" s="177"/>
      <c r="AI5" s="177"/>
      <c r="AJ5" s="177"/>
      <c r="AK5" s="177"/>
      <c r="AL5" s="178"/>
      <c r="AM5" s="177" t="s">
        <v>103</v>
      </c>
      <c r="AN5" s="177"/>
      <c r="AO5" s="177"/>
      <c r="AP5" s="177"/>
      <c r="AQ5" s="177"/>
      <c r="AR5" s="177"/>
      <c r="AS5" s="177"/>
      <c r="AT5" s="177"/>
      <c r="AU5" s="179" t="s">
        <v>104</v>
      </c>
      <c r="AV5" s="134"/>
      <c r="AW5" s="134"/>
      <c r="AX5" s="134"/>
      <c r="AY5" s="134"/>
      <c r="AZ5" s="134"/>
      <c r="BA5" s="134"/>
      <c r="BB5" s="180"/>
      <c r="BC5" s="171" t="s">
        <v>41</v>
      </c>
      <c r="BD5" s="171"/>
      <c r="BE5" s="171"/>
      <c r="BF5" s="171"/>
      <c r="BG5" s="171"/>
      <c r="BH5" s="171"/>
      <c r="BI5" s="171"/>
      <c r="BJ5" s="171"/>
      <c r="BK5" s="171"/>
      <c r="BL5" s="171" t="s">
        <v>105</v>
      </c>
      <c r="BM5" s="171"/>
      <c r="BN5" s="171"/>
      <c r="BO5" s="171"/>
      <c r="BP5" s="171"/>
      <c r="BQ5" s="171"/>
      <c r="BR5" s="171"/>
      <c r="BS5" s="171"/>
      <c r="BT5" s="171"/>
      <c r="BU5" s="171" t="s">
        <v>106</v>
      </c>
      <c r="BV5" s="171"/>
      <c r="BW5" s="171"/>
      <c r="BX5" s="171"/>
      <c r="BY5" s="171"/>
      <c r="BZ5" s="171"/>
      <c r="CA5" s="171"/>
      <c r="CB5" s="181"/>
      <c r="CC5" s="170" t="s">
        <v>107</v>
      </c>
      <c r="CD5" s="171"/>
      <c r="CE5" s="171"/>
      <c r="CF5" s="171"/>
      <c r="CG5" s="171"/>
      <c r="CH5" s="171"/>
      <c r="CI5" s="171"/>
      <c r="CJ5" s="171" t="s">
        <v>108</v>
      </c>
      <c r="CK5" s="171"/>
      <c r="CL5" s="171"/>
      <c r="CM5" s="171"/>
      <c r="CN5" s="171"/>
      <c r="CO5" s="171"/>
      <c r="CP5" s="181"/>
      <c r="CQ5" s="185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149"/>
    </row>
    <row r="6" spans="3:132" ht="17.25" customHeight="1">
      <c r="C6" s="140" t="s">
        <v>141</v>
      </c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41"/>
      <c r="T6" s="78"/>
      <c r="U6" s="79"/>
      <c r="V6" s="79"/>
      <c r="W6" s="96" t="s">
        <v>158</v>
      </c>
      <c r="X6" s="96"/>
      <c r="Y6" s="96"/>
      <c r="Z6" s="96"/>
      <c r="AA6" s="96"/>
      <c r="AB6" s="96"/>
      <c r="AC6" s="96"/>
      <c r="AD6" s="172"/>
      <c r="AE6" s="165">
        <f>2445+1331+765</f>
        <v>4541</v>
      </c>
      <c r="AF6" s="166"/>
      <c r="AG6" s="166"/>
      <c r="AH6" s="166"/>
      <c r="AI6" s="166"/>
      <c r="AJ6" s="166"/>
      <c r="AK6" s="146" t="s">
        <v>61</v>
      </c>
      <c r="AL6" s="147"/>
      <c r="AM6" s="165">
        <f>18065+961+1714</f>
        <v>20740</v>
      </c>
      <c r="AN6" s="166"/>
      <c r="AO6" s="166"/>
      <c r="AP6" s="166"/>
      <c r="AQ6" s="166"/>
      <c r="AR6" s="166"/>
      <c r="AS6" s="146" t="s">
        <v>61</v>
      </c>
      <c r="AT6" s="147"/>
      <c r="AU6" s="165">
        <f>36878+1757+2333</f>
        <v>40968</v>
      </c>
      <c r="AV6" s="166"/>
      <c r="AW6" s="166"/>
      <c r="AX6" s="166"/>
      <c r="AY6" s="166"/>
      <c r="AZ6" s="166"/>
      <c r="BA6" s="146" t="s">
        <v>61</v>
      </c>
      <c r="BB6" s="147"/>
      <c r="BC6" s="153">
        <f>SUM(AE6,AM6,AU6)</f>
        <v>66249</v>
      </c>
      <c r="BD6" s="154"/>
      <c r="BE6" s="154"/>
      <c r="BF6" s="154"/>
      <c r="BG6" s="154"/>
      <c r="BH6" s="154"/>
      <c r="BI6" s="154"/>
      <c r="BJ6" s="146" t="s">
        <v>61</v>
      </c>
      <c r="BK6" s="147"/>
      <c r="BL6" s="192">
        <f>118118+7687+9610</f>
        <v>135415</v>
      </c>
      <c r="BM6" s="193"/>
      <c r="BN6" s="193"/>
      <c r="BO6" s="193"/>
      <c r="BP6" s="193"/>
      <c r="BQ6" s="193"/>
      <c r="BR6" s="193"/>
      <c r="BS6" s="193"/>
      <c r="BT6" s="194"/>
      <c r="BU6" s="198">
        <v>-1.2</v>
      </c>
      <c r="BV6" s="199"/>
      <c r="BW6" s="199"/>
      <c r="BX6" s="199"/>
      <c r="BY6" s="199"/>
      <c r="BZ6" s="199"/>
      <c r="CA6" s="199"/>
      <c r="CB6" s="200"/>
      <c r="CC6" s="188">
        <v>16.3</v>
      </c>
      <c r="CD6" s="189"/>
      <c r="CE6" s="189"/>
      <c r="CF6" s="189"/>
      <c r="CG6" s="189"/>
      <c r="CH6" s="189"/>
      <c r="CI6" s="189"/>
      <c r="CJ6" s="190">
        <v>93305</v>
      </c>
      <c r="CK6" s="190"/>
      <c r="CL6" s="190"/>
      <c r="CM6" s="190"/>
      <c r="CN6" s="190"/>
      <c r="CO6" s="190"/>
      <c r="CP6" s="191"/>
      <c r="CQ6" s="185" t="s">
        <v>111</v>
      </c>
      <c r="CR6" s="96"/>
      <c r="CS6" s="96"/>
      <c r="CT6" s="96"/>
      <c r="CU6" s="96"/>
      <c r="CV6" s="96"/>
      <c r="CW6" s="96"/>
      <c r="CX6" s="96"/>
      <c r="CY6" s="96"/>
      <c r="CZ6" s="96" t="s">
        <v>149</v>
      </c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149"/>
    </row>
    <row r="7" spans="3:132" ht="17.25" customHeight="1" thickBot="1">
      <c r="C7" s="18"/>
      <c r="D7" s="16"/>
      <c r="E7" s="139" t="s">
        <v>100</v>
      </c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6"/>
      <c r="S7" s="19"/>
      <c r="T7" s="78"/>
      <c r="U7" s="79"/>
      <c r="V7" s="79"/>
      <c r="W7" s="96"/>
      <c r="X7" s="96"/>
      <c r="Y7" s="96"/>
      <c r="Z7" s="96"/>
      <c r="AA7" s="96"/>
      <c r="AB7" s="96"/>
      <c r="AC7" s="96"/>
      <c r="AD7" s="172"/>
      <c r="AE7" s="159">
        <f>ROUND(AE6/$BC$6*100,1)</f>
        <v>6.9</v>
      </c>
      <c r="AF7" s="160"/>
      <c r="AG7" s="160"/>
      <c r="AH7" s="160"/>
      <c r="AI7" s="160"/>
      <c r="AJ7" s="160"/>
      <c r="AK7" s="161" t="s">
        <v>43</v>
      </c>
      <c r="AL7" s="162"/>
      <c r="AM7" s="159">
        <f>ROUND(AM6/$BC$6*100,1)</f>
        <v>31.3</v>
      </c>
      <c r="AN7" s="160"/>
      <c r="AO7" s="160"/>
      <c r="AP7" s="160"/>
      <c r="AQ7" s="160"/>
      <c r="AR7" s="160"/>
      <c r="AS7" s="161" t="s">
        <v>43</v>
      </c>
      <c r="AT7" s="162"/>
      <c r="AU7" s="159">
        <f>ROUND(AU6/$BC$6*100,1)</f>
        <v>61.8</v>
      </c>
      <c r="AV7" s="160"/>
      <c r="AW7" s="160"/>
      <c r="AX7" s="160"/>
      <c r="AY7" s="160"/>
      <c r="AZ7" s="160"/>
      <c r="BA7" s="161" t="s">
        <v>43</v>
      </c>
      <c r="BB7" s="162"/>
      <c r="BC7" s="155">
        <f>SUM(AE7,AM7,AU7)</f>
        <v>100</v>
      </c>
      <c r="BD7" s="156"/>
      <c r="BE7" s="156"/>
      <c r="BF7" s="156"/>
      <c r="BG7" s="156"/>
      <c r="BH7" s="156"/>
      <c r="BI7" s="156"/>
      <c r="BJ7" s="161" t="s">
        <v>43</v>
      </c>
      <c r="BK7" s="162"/>
      <c r="BL7" s="195"/>
      <c r="BM7" s="196"/>
      <c r="BN7" s="196"/>
      <c r="BO7" s="196"/>
      <c r="BP7" s="196"/>
      <c r="BQ7" s="196"/>
      <c r="BR7" s="196"/>
      <c r="BS7" s="196"/>
      <c r="BT7" s="197"/>
      <c r="BU7" s="201"/>
      <c r="BV7" s="202"/>
      <c r="BW7" s="202"/>
      <c r="BX7" s="202"/>
      <c r="BY7" s="202"/>
      <c r="BZ7" s="202"/>
      <c r="CA7" s="202"/>
      <c r="CB7" s="203"/>
      <c r="CC7" s="188"/>
      <c r="CD7" s="189"/>
      <c r="CE7" s="189"/>
      <c r="CF7" s="189"/>
      <c r="CG7" s="189"/>
      <c r="CH7" s="189"/>
      <c r="CI7" s="189"/>
      <c r="CJ7" s="190"/>
      <c r="CK7" s="190"/>
      <c r="CL7" s="190"/>
      <c r="CM7" s="190"/>
      <c r="CN7" s="190"/>
      <c r="CO7" s="190"/>
      <c r="CP7" s="191"/>
      <c r="CQ7" s="185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149"/>
    </row>
    <row r="8" spans="3:132" ht="17.25" customHeight="1" thickBot="1">
      <c r="C8" s="148" t="s">
        <v>144</v>
      </c>
      <c r="D8" s="148"/>
      <c r="E8" s="148"/>
      <c r="F8" s="148"/>
      <c r="G8" s="148"/>
      <c r="H8" s="148"/>
      <c r="I8" s="148"/>
      <c r="J8" s="148"/>
      <c r="K8" s="136" t="s">
        <v>142</v>
      </c>
      <c r="L8" s="137"/>
      <c r="M8" s="137"/>
      <c r="N8" s="137"/>
      <c r="O8" s="137"/>
      <c r="P8" s="137"/>
      <c r="Q8" s="137"/>
      <c r="R8" s="137"/>
      <c r="S8" s="138"/>
      <c r="T8" s="78"/>
      <c r="U8" s="79"/>
      <c r="V8" s="79"/>
      <c r="W8" s="96" t="s">
        <v>159</v>
      </c>
      <c r="X8" s="96"/>
      <c r="Y8" s="96"/>
      <c r="Z8" s="96"/>
      <c r="AA8" s="96"/>
      <c r="AB8" s="96"/>
      <c r="AC8" s="96"/>
      <c r="AD8" s="172"/>
      <c r="AE8" s="163">
        <v>4185</v>
      </c>
      <c r="AF8" s="164"/>
      <c r="AG8" s="164"/>
      <c r="AH8" s="164"/>
      <c r="AI8" s="164"/>
      <c r="AJ8" s="164"/>
      <c r="AK8" s="146" t="s">
        <v>61</v>
      </c>
      <c r="AL8" s="147"/>
      <c r="AM8" s="163">
        <v>16656</v>
      </c>
      <c r="AN8" s="164"/>
      <c r="AO8" s="164"/>
      <c r="AP8" s="164"/>
      <c r="AQ8" s="164"/>
      <c r="AR8" s="164"/>
      <c r="AS8" s="146" t="s">
        <v>61</v>
      </c>
      <c r="AT8" s="147"/>
      <c r="AU8" s="163">
        <v>41065</v>
      </c>
      <c r="AV8" s="164"/>
      <c r="AW8" s="164"/>
      <c r="AX8" s="164"/>
      <c r="AY8" s="164"/>
      <c r="AZ8" s="164"/>
      <c r="BA8" s="146" t="s">
        <v>61</v>
      </c>
      <c r="BB8" s="147"/>
      <c r="BC8" s="153">
        <f>SUM(AE8,AM8,AU8)</f>
        <v>61906</v>
      </c>
      <c r="BD8" s="154"/>
      <c r="BE8" s="154"/>
      <c r="BF8" s="154"/>
      <c r="BG8" s="154"/>
      <c r="BH8" s="154"/>
      <c r="BI8" s="154"/>
      <c r="BJ8" s="146" t="s">
        <v>61</v>
      </c>
      <c r="BK8" s="147"/>
      <c r="BL8" s="192">
        <v>131389</v>
      </c>
      <c r="BM8" s="193"/>
      <c r="BN8" s="193"/>
      <c r="BO8" s="193"/>
      <c r="BP8" s="193"/>
      <c r="BQ8" s="193"/>
      <c r="BR8" s="193"/>
      <c r="BS8" s="193"/>
      <c r="BT8" s="194"/>
      <c r="BU8" s="129">
        <v>-3</v>
      </c>
      <c r="BV8" s="129"/>
      <c r="BW8" s="129"/>
      <c r="BX8" s="129"/>
      <c r="BY8" s="129"/>
      <c r="BZ8" s="129"/>
      <c r="CA8" s="129"/>
      <c r="CB8" s="130"/>
      <c r="CC8" s="188"/>
      <c r="CD8" s="189"/>
      <c r="CE8" s="189"/>
      <c r="CF8" s="189"/>
      <c r="CG8" s="189"/>
      <c r="CH8" s="189"/>
      <c r="CI8" s="189"/>
      <c r="CJ8" s="190"/>
      <c r="CK8" s="190"/>
      <c r="CL8" s="190"/>
      <c r="CM8" s="190"/>
      <c r="CN8" s="190"/>
      <c r="CO8" s="190"/>
      <c r="CP8" s="191"/>
      <c r="CQ8" s="185" t="s">
        <v>160</v>
      </c>
      <c r="CR8" s="96"/>
      <c r="CS8" s="96"/>
      <c r="CT8" s="190">
        <f>135415/(315.16+28.18+39.57)</f>
        <v>353.64707111331643</v>
      </c>
      <c r="CU8" s="190"/>
      <c r="CV8" s="190"/>
      <c r="CW8" s="190"/>
      <c r="CX8" s="190"/>
      <c r="CY8" s="190"/>
      <c r="CZ8" s="242">
        <v>38807</v>
      </c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242">
        <v>39172</v>
      </c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 t="s">
        <v>106</v>
      </c>
      <c r="DW8" s="96"/>
      <c r="DX8" s="96"/>
      <c r="DY8" s="96"/>
      <c r="DZ8" s="96"/>
      <c r="EA8" s="96"/>
      <c r="EB8" s="149"/>
    </row>
    <row r="9" spans="3:132" ht="17.25" customHeight="1" thickBot="1">
      <c r="C9" s="148" t="s">
        <v>145</v>
      </c>
      <c r="D9" s="148"/>
      <c r="E9" s="148"/>
      <c r="F9" s="148"/>
      <c r="G9" s="148"/>
      <c r="H9" s="148"/>
      <c r="I9" s="148"/>
      <c r="J9" s="148"/>
      <c r="K9" s="115" t="s">
        <v>143</v>
      </c>
      <c r="L9" s="115"/>
      <c r="M9" s="115"/>
      <c r="N9" s="115"/>
      <c r="O9" s="115"/>
      <c r="P9" s="115"/>
      <c r="Q9" s="115"/>
      <c r="R9" s="115"/>
      <c r="S9" s="115"/>
      <c r="T9" s="127"/>
      <c r="U9" s="128"/>
      <c r="V9" s="128"/>
      <c r="W9" s="173"/>
      <c r="X9" s="173"/>
      <c r="Y9" s="173"/>
      <c r="Z9" s="173"/>
      <c r="AA9" s="173"/>
      <c r="AB9" s="173"/>
      <c r="AC9" s="173"/>
      <c r="AD9" s="174"/>
      <c r="AE9" s="142">
        <f>ROUND(AE8/$BC$8*100,1)</f>
        <v>6.8</v>
      </c>
      <c r="AF9" s="143"/>
      <c r="AG9" s="143"/>
      <c r="AH9" s="143"/>
      <c r="AI9" s="143"/>
      <c r="AJ9" s="143"/>
      <c r="AK9" s="144" t="s">
        <v>43</v>
      </c>
      <c r="AL9" s="145"/>
      <c r="AM9" s="142">
        <f>ROUND(AM8/$BC$8*100,1)</f>
        <v>26.9</v>
      </c>
      <c r="AN9" s="143"/>
      <c r="AO9" s="143"/>
      <c r="AP9" s="143"/>
      <c r="AQ9" s="143"/>
      <c r="AR9" s="143"/>
      <c r="AS9" s="144" t="s">
        <v>43</v>
      </c>
      <c r="AT9" s="145"/>
      <c r="AU9" s="142">
        <f>ROUND(AU8/$BC$8*100,1)</f>
        <v>66.3</v>
      </c>
      <c r="AV9" s="143"/>
      <c r="AW9" s="143"/>
      <c r="AX9" s="143"/>
      <c r="AY9" s="143"/>
      <c r="AZ9" s="143"/>
      <c r="BA9" s="144" t="s">
        <v>43</v>
      </c>
      <c r="BB9" s="145"/>
      <c r="BC9" s="157">
        <f>SUM(AE9,AM9,AU9)</f>
        <v>100</v>
      </c>
      <c r="BD9" s="158"/>
      <c r="BE9" s="158"/>
      <c r="BF9" s="158"/>
      <c r="BG9" s="158"/>
      <c r="BH9" s="158"/>
      <c r="BI9" s="158"/>
      <c r="BJ9" s="144" t="s">
        <v>43</v>
      </c>
      <c r="BK9" s="145"/>
      <c r="BL9" s="210"/>
      <c r="BM9" s="211"/>
      <c r="BN9" s="211"/>
      <c r="BO9" s="211"/>
      <c r="BP9" s="211"/>
      <c r="BQ9" s="211"/>
      <c r="BR9" s="211"/>
      <c r="BS9" s="211"/>
      <c r="BT9" s="212"/>
      <c r="BU9" s="131"/>
      <c r="BV9" s="131"/>
      <c r="BW9" s="131"/>
      <c r="BX9" s="131"/>
      <c r="BY9" s="131"/>
      <c r="BZ9" s="131"/>
      <c r="CA9" s="131"/>
      <c r="CB9" s="132"/>
      <c r="CC9" s="204"/>
      <c r="CD9" s="205"/>
      <c r="CE9" s="205"/>
      <c r="CF9" s="205"/>
      <c r="CG9" s="205"/>
      <c r="CH9" s="205"/>
      <c r="CI9" s="205"/>
      <c r="CJ9" s="150"/>
      <c r="CK9" s="150"/>
      <c r="CL9" s="150"/>
      <c r="CM9" s="150"/>
      <c r="CN9" s="150"/>
      <c r="CO9" s="150"/>
      <c r="CP9" s="206"/>
      <c r="CQ9" s="186" t="s">
        <v>161</v>
      </c>
      <c r="CR9" s="173"/>
      <c r="CS9" s="173"/>
      <c r="CT9" s="150">
        <f>131402/(315.16+28.18+39.57)</f>
        <v>343.1668015982868</v>
      </c>
      <c r="CU9" s="150"/>
      <c r="CV9" s="150"/>
      <c r="CW9" s="150"/>
      <c r="CX9" s="150"/>
      <c r="CY9" s="150"/>
      <c r="CZ9" s="150">
        <v>130340</v>
      </c>
      <c r="DA9" s="150"/>
      <c r="DB9" s="150"/>
      <c r="DC9" s="150"/>
      <c r="DD9" s="150"/>
      <c r="DE9" s="150"/>
      <c r="DF9" s="150"/>
      <c r="DG9" s="150"/>
      <c r="DH9" s="150"/>
      <c r="DI9" s="150"/>
      <c r="DJ9" s="150"/>
      <c r="DK9" s="150">
        <v>129311</v>
      </c>
      <c r="DL9" s="150"/>
      <c r="DM9" s="150"/>
      <c r="DN9" s="150"/>
      <c r="DO9" s="150"/>
      <c r="DP9" s="150"/>
      <c r="DQ9" s="150"/>
      <c r="DR9" s="150"/>
      <c r="DS9" s="150"/>
      <c r="DT9" s="150"/>
      <c r="DU9" s="150"/>
      <c r="DV9" s="151">
        <f>ROUND((DK9-CZ9)/CZ9*100,1)</f>
        <v>-0.8</v>
      </c>
      <c r="DW9" s="151"/>
      <c r="DX9" s="151"/>
      <c r="DY9" s="151"/>
      <c r="DZ9" s="151"/>
      <c r="EA9" s="151"/>
      <c r="EB9" s="152"/>
    </row>
    <row r="10" spans="3:132" ht="20.25" customHeight="1" thickBot="1">
      <c r="C10" s="119" t="s">
        <v>17</v>
      </c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1"/>
      <c r="AJ10" s="119" t="s">
        <v>150</v>
      </c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1"/>
      <c r="BJ10" s="119" t="s">
        <v>55</v>
      </c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1"/>
      <c r="CO10" s="119" t="s">
        <v>90</v>
      </c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1"/>
    </row>
    <row r="11" spans="3:132" ht="16.5" customHeight="1">
      <c r="C11" s="170" t="s">
        <v>13</v>
      </c>
      <c r="D11" s="171"/>
      <c r="E11" s="171"/>
      <c r="F11" s="171"/>
      <c r="G11" s="171"/>
      <c r="H11" s="171"/>
      <c r="I11" s="171"/>
      <c r="J11" s="171"/>
      <c r="K11" s="171"/>
      <c r="L11" s="171"/>
      <c r="M11" s="171" t="s">
        <v>12</v>
      </c>
      <c r="N11" s="171"/>
      <c r="O11" s="171"/>
      <c r="P11" s="171"/>
      <c r="Q11" s="171"/>
      <c r="R11" s="171"/>
      <c r="S11" s="171"/>
      <c r="T11" s="171" t="s">
        <v>9</v>
      </c>
      <c r="U11" s="171"/>
      <c r="V11" s="171"/>
      <c r="W11" s="171"/>
      <c r="X11" s="318" t="s">
        <v>16</v>
      </c>
      <c r="Y11" s="318"/>
      <c r="Z11" s="318"/>
      <c r="AA11" s="318"/>
      <c r="AB11" s="318"/>
      <c r="AC11" s="318"/>
      <c r="AD11" s="318"/>
      <c r="AE11" s="318"/>
      <c r="AF11" s="171" t="s">
        <v>9</v>
      </c>
      <c r="AG11" s="171"/>
      <c r="AH11" s="171"/>
      <c r="AI11" s="181"/>
      <c r="AJ11" s="170" t="s">
        <v>136</v>
      </c>
      <c r="AK11" s="171"/>
      <c r="AL11" s="171"/>
      <c r="AM11" s="171"/>
      <c r="AN11" s="171"/>
      <c r="AO11" s="171"/>
      <c r="AP11" s="171"/>
      <c r="AQ11" s="171"/>
      <c r="AR11" s="167" t="s">
        <v>56</v>
      </c>
      <c r="AS11" s="167"/>
      <c r="AT11" s="167"/>
      <c r="AU11" s="167"/>
      <c r="AV11" s="167"/>
      <c r="AW11" s="167"/>
      <c r="AX11" s="167"/>
      <c r="AY11" s="167" t="s">
        <v>9</v>
      </c>
      <c r="AZ11" s="167"/>
      <c r="BA11" s="167"/>
      <c r="BB11" s="167"/>
      <c r="BC11" s="168" t="s">
        <v>18</v>
      </c>
      <c r="BD11" s="168"/>
      <c r="BE11" s="168"/>
      <c r="BF11" s="168"/>
      <c r="BG11" s="168"/>
      <c r="BH11" s="168"/>
      <c r="BI11" s="169"/>
      <c r="BJ11" s="331" t="s">
        <v>133</v>
      </c>
      <c r="BK11" s="332"/>
      <c r="BL11" s="332"/>
      <c r="BM11" s="332"/>
      <c r="BN11" s="332"/>
      <c r="BO11" s="333"/>
      <c r="BP11" s="334" t="s">
        <v>56</v>
      </c>
      <c r="BQ11" s="332"/>
      <c r="BR11" s="332"/>
      <c r="BS11" s="332"/>
      <c r="BT11" s="332"/>
      <c r="BU11" s="332"/>
      <c r="BV11" s="333"/>
      <c r="BW11" s="207" t="s">
        <v>9</v>
      </c>
      <c r="BX11" s="208"/>
      <c r="BY11" s="208"/>
      <c r="BZ11" s="209"/>
      <c r="CA11" s="285" t="s">
        <v>57</v>
      </c>
      <c r="CB11" s="286"/>
      <c r="CC11" s="286"/>
      <c r="CD11" s="286"/>
      <c r="CE11" s="286"/>
      <c r="CF11" s="286"/>
      <c r="CG11" s="287"/>
      <c r="CH11" s="182" t="s">
        <v>134</v>
      </c>
      <c r="CI11" s="183"/>
      <c r="CJ11" s="183"/>
      <c r="CK11" s="183"/>
      <c r="CL11" s="183"/>
      <c r="CM11" s="183"/>
      <c r="CN11" s="184"/>
      <c r="CO11" s="170" t="s">
        <v>13</v>
      </c>
      <c r="CP11" s="171"/>
      <c r="CQ11" s="171"/>
      <c r="CR11" s="171"/>
      <c r="CS11" s="171"/>
      <c r="CT11" s="171"/>
      <c r="CU11" s="171"/>
      <c r="CV11" s="171"/>
      <c r="CW11" s="171"/>
      <c r="CX11" s="171"/>
      <c r="CY11" s="167" t="s">
        <v>56</v>
      </c>
      <c r="CZ11" s="167"/>
      <c r="DA11" s="167"/>
      <c r="DB11" s="167"/>
      <c r="DC11" s="167"/>
      <c r="DD11" s="167"/>
      <c r="DE11" s="167"/>
      <c r="DF11" s="167" t="s">
        <v>9</v>
      </c>
      <c r="DG11" s="167"/>
      <c r="DH11" s="167"/>
      <c r="DI11" s="167"/>
      <c r="DJ11" s="168" t="s">
        <v>64</v>
      </c>
      <c r="DK11" s="168"/>
      <c r="DL11" s="168"/>
      <c r="DM11" s="168"/>
      <c r="DN11" s="168"/>
      <c r="DO11" s="168"/>
      <c r="DP11" s="168"/>
      <c r="DQ11" s="187" t="s">
        <v>83</v>
      </c>
      <c r="DR11" s="187"/>
      <c r="DS11" s="187"/>
      <c r="DT11" s="187"/>
      <c r="DU11" s="187"/>
      <c r="DV11" s="187"/>
      <c r="DW11" s="187"/>
      <c r="DX11" s="187" t="s">
        <v>84</v>
      </c>
      <c r="DY11" s="187"/>
      <c r="DZ11" s="187"/>
      <c r="EA11" s="187"/>
      <c r="EB11" s="354"/>
    </row>
    <row r="12" spans="3:132" ht="16.5" customHeight="1">
      <c r="C12" s="38" t="s">
        <v>1</v>
      </c>
      <c r="D12" s="37"/>
      <c r="E12" s="37"/>
      <c r="F12" s="37"/>
      <c r="G12" s="37"/>
      <c r="H12" s="37"/>
      <c r="I12" s="37"/>
      <c r="J12" s="37"/>
      <c r="K12" s="37"/>
      <c r="L12" s="37"/>
      <c r="M12" s="44">
        <v>15839277</v>
      </c>
      <c r="N12" s="44"/>
      <c r="O12" s="44"/>
      <c r="P12" s="44"/>
      <c r="Q12" s="44"/>
      <c r="R12" s="44"/>
      <c r="S12" s="44"/>
      <c r="T12" s="122">
        <f>ROUND(M12/$M$38*100,1)</f>
        <v>35.5</v>
      </c>
      <c r="U12" s="122"/>
      <c r="V12" s="122"/>
      <c r="W12" s="122"/>
      <c r="X12" s="44">
        <v>15839277</v>
      </c>
      <c r="Y12" s="44"/>
      <c r="Z12" s="44"/>
      <c r="AA12" s="44"/>
      <c r="AB12" s="44"/>
      <c r="AC12" s="44"/>
      <c r="AD12" s="44"/>
      <c r="AE12" s="44"/>
      <c r="AF12" s="123">
        <f>ROUND(X12/$X$38*100,1)</f>
        <v>56.6</v>
      </c>
      <c r="AG12" s="123"/>
      <c r="AH12" s="123"/>
      <c r="AI12" s="124"/>
      <c r="AJ12" s="36" t="s">
        <v>19</v>
      </c>
      <c r="AK12" s="37"/>
      <c r="AL12" s="37"/>
      <c r="AM12" s="37"/>
      <c r="AN12" s="37"/>
      <c r="AO12" s="37"/>
      <c r="AP12" s="37"/>
      <c r="AQ12" s="37"/>
      <c r="AR12" s="254">
        <f>SUM(AR13:AX14)</f>
        <v>5654372</v>
      </c>
      <c r="AS12" s="254"/>
      <c r="AT12" s="254"/>
      <c r="AU12" s="254"/>
      <c r="AV12" s="254"/>
      <c r="AW12" s="254"/>
      <c r="AX12" s="254"/>
      <c r="AY12" s="86">
        <f aca="true" t="shared" si="0" ref="AY12:AY19">ROUND(AR12/$AR$30*100,1)</f>
        <v>35.7</v>
      </c>
      <c r="AZ12" s="86"/>
      <c r="BA12" s="86"/>
      <c r="BB12" s="86"/>
      <c r="BC12" s="304">
        <f>SUM(BC13:BI14)</f>
        <v>27045</v>
      </c>
      <c r="BD12" s="304"/>
      <c r="BE12" s="304"/>
      <c r="BF12" s="304"/>
      <c r="BG12" s="304"/>
      <c r="BH12" s="304"/>
      <c r="BI12" s="305"/>
      <c r="BJ12" s="87" t="s">
        <v>44</v>
      </c>
      <c r="BK12" s="92"/>
      <c r="BL12" s="92"/>
      <c r="BM12" s="92"/>
      <c r="BN12" s="92"/>
      <c r="BO12" s="92"/>
      <c r="BP12" s="69">
        <v>490396</v>
      </c>
      <c r="BQ12" s="84"/>
      <c r="BR12" s="84"/>
      <c r="BS12" s="84"/>
      <c r="BT12" s="84"/>
      <c r="BU12" s="84"/>
      <c r="BV12" s="85"/>
      <c r="BW12" s="72">
        <f>ROUND(BP12/$BP$29*100,1)</f>
        <v>1.1</v>
      </c>
      <c r="BX12" s="73"/>
      <c r="BY12" s="73"/>
      <c r="BZ12" s="74"/>
      <c r="CA12" s="81">
        <v>0</v>
      </c>
      <c r="CB12" s="246"/>
      <c r="CC12" s="246"/>
      <c r="CD12" s="246"/>
      <c r="CE12" s="246"/>
      <c r="CF12" s="246"/>
      <c r="CG12" s="248"/>
      <c r="CH12" s="81">
        <v>490396</v>
      </c>
      <c r="CI12" s="246"/>
      <c r="CJ12" s="246"/>
      <c r="CK12" s="246"/>
      <c r="CL12" s="246"/>
      <c r="CM12" s="246"/>
      <c r="CN12" s="247"/>
      <c r="CO12" s="36" t="s">
        <v>65</v>
      </c>
      <c r="CP12" s="37"/>
      <c r="CQ12" s="37"/>
      <c r="CR12" s="37"/>
      <c r="CS12" s="37"/>
      <c r="CT12" s="37"/>
      <c r="CU12" s="37"/>
      <c r="CV12" s="37"/>
      <c r="CW12" s="37"/>
      <c r="CX12" s="37"/>
      <c r="CY12" s="253">
        <v>8523988</v>
      </c>
      <c r="CZ12" s="253"/>
      <c r="DA12" s="253"/>
      <c r="DB12" s="253"/>
      <c r="DC12" s="253"/>
      <c r="DD12" s="253"/>
      <c r="DE12" s="253"/>
      <c r="DF12" s="220">
        <f aca="true" t="shared" si="1" ref="DF12:DF17">ROUND(CY12/$CY$38*100,1)</f>
        <v>19.5</v>
      </c>
      <c r="DG12" s="220"/>
      <c r="DH12" s="220"/>
      <c r="DI12" s="220"/>
      <c r="DJ12" s="253">
        <v>8264357</v>
      </c>
      <c r="DK12" s="253"/>
      <c r="DL12" s="253"/>
      <c r="DM12" s="253"/>
      <c r="DN12" s="253"/>
      <c r="DO12" s="253"/>
      <c r="DP12" s="253"/>
      <c r="DQ12" s="243">
        <v>7819250</v>
      </c>
      <c r="DR12" s="244"/>
      <c r="DS12" s="244"/>
      <c r="DT12" s="244"/>
      <c r="DU12" s="244"/>
      <c r="DV12" s="244"/>
      <c r="DW12" s="245"/>
      <c r="DX12" s="233">
        <f aca="true" t="shared" si="2" ref="DX12:DX17">ROUND(DQ12/$DQ$34*100,1)</f>
        <v>26.5</v>
      </c>
      <c r="DY12" s="233"/>
      <c r="DZ12" s="233"/>
      <c r="EA12" s="233"/>
      <c r="EB12" s="234"/>
    </row>
    <row r="13" spans="3:132" ht="16.5" customHeight="1">
      <c r="C13" s="38" t="s">
        <v>2</v>
      </c>
      <c r="D13" s="37"/>
      <c r="E13" s="37"/>
      <c r="F13" s="37"/>
      <c r="G13" s="37"/>
      <c r="H13" s="37"/>
      <c r="I13" s="37"/>
      <c r="J13" s="37"/>
      <c r="K13" s="37"/>
      <c r="L13" s="37"/>
      <c r="M13" s="44">
        <v>1539639</v>
      </c>
      <c r="N13" s="44"/>
      <c r="O13" s="44"/>
      <c r="P13" s="44"/>
      <c r="Q13" s="44"/>
      <c r="R13" s="44"/>
      <c r="S13" s="44"/>
      <c r="T13" s="122">
        <f aca="true" t="shared" si="3" ref="T13:T37">ROUND(M13/$M$38*100,1)</f>
        <v>3.4</v>
      </c>
      <c r="U13" s="122"/>
      <c r="V13" s="122"/>
      <c r="W13" s="122"/>
      <c r="X13" s="44">
        <v>1539639</v>
      </c>
      <c r="Y13" s="44"/>
      <c r="Z13" s="44"/>
      <c r="AA13" s="44"/>
      <c r="AB13" s="44"/>
      <c r="AC13" s="44"/>
      <c r="AD13" s="44"/>
      <c r="AE13" s="44"/>
      <c r="AF13" s="123">
        <f aca="true" t="shared" si="4" ref="AF13:AF24">ROUND(X13/$X$38*100,1)</f>
        <v>5.5</v>
      </c>
      <c r="AG13" s="123"/>
      <c r="AH13" s="123"/>
      <c r="AI13" s="124"/>
      <c r="AJ13" s="39"/>
      <c r="AK13" s="96" t="s">
        <v>20</v>
      </c>
      <c r="AL13" s="96"/>
      <c r="AM13" s="96"/>
      <c r="AN13" s="96"/>
      <c r="AO13" s="96"/>
      <c r="AP13" s="96"/>
      <c r="AQ13" s="96"/>
      <c r="AR13" s="253">
        <v>4179469</v>
      </c>
      <c r="AS13" s="253"/>
      <c r="AT13" s="253"/>
      <c r="AU13" s="253"/>
      <c r="AV13" s="253"/>
      <c r="AW13" s="253"/>
      <c r="AX13" s="253"/>
      <c r="AY13" s="86">
        <f t="shared" si="0"/>
        <v>26.4</v>
      </c>
      <c r="AZ13" s="86"/>
      <c r="BA13" s="86"/>
      <c r="BB13" s="86"/>
      <c r="BC13" s="240"/>
      <c r="BD13" s="240"/>
      <c r="BE13" s="240"/>
      <c r="BF13" s="240"/>
      <c r="BG13" s="240"/>
      <c r="BH13" s="240"/>
      <c r="BI13" s="303"/>
      <c r="BJ13" s="87" t="s">
        <v>45</v>
      </c>
      <c r="BK13" s="92"/>
      <c r="BL13" s="92"/>
      <c r="BM13" s="92"/>
      <c r="BN13" s="92"/>
      <c r="BO13" s="92"/>
      <c r="BP13" s="69">
        <v>6001593</v>
      </c>
      <c r="BQ13" s="84"/>
      <c r="BR13" s="84"/>
      <c r="BS13" s="84"/>
      <c r="BT13" s="84"/>
      <c r="BU13" s="84"/>
      <c r="BV13" s="85"/>
      <c r="BW13" s="72">
        <f>ROUND(BP13/$BP$29*100,1)</f>
        <v>13.8</v>
      </c>
      <c r="BX13" s="73"/>
      <c r="BY13" s="73"/>
      <c r="BZ13" s="74"/>
      <c r="CA13" s="81">
        <v>113591</v>
      </c>
      <c r="CB13" s="246"/>
      <c r="CC13" s="246"/>
      <c r="CD13" s="246"/>
      <c r="CE13" s="246"/>
      <c r="CF13" s="246"/>
      <c r="CG13" s="248"/>
      <c r="CH13" s="81">
        <v>5500522</v>
      </c>
      <c r="CI13" s="246"/>
      <c r="CJ13" s="246"/>
      <c r="CK13" s="246"/>
      <c r="CL13" s="246"/>
      <c r="CM13" s="246"/>
      <c r="CN13" s="247"/>
      <c r="CO13" s="14"/>
      <c r="CP13" s="172" t="s">
        <v>148</v>
      </c>
      <c r="CQ13" s="112"/>
      <c r="CR13" s="112"/>
      <c r="CS13" s="112"/>
      <c r="CT13" s="112"/>
      <c r="CU13" s="112"/>
      <c r="CV13" s="112"/>
      <c r="CW13" s="112"/>
      <c r="CX13" s="113"/>
      <c r="CY13" s="253">
        <v>5870022</v>
      </c>
      <c r="CZ13" s="253"/>
      <c r="DA13" s="253"/>
      <c r="DB13" s="253"/>
      <c r="DC13" s="253"/>
      <c r="DD13" s="253"/>
      <c r="DE13" s="253"/>
      <c r="DF13" s="220">
        <f t="shared" si="1"/>
        <v>13.5</v>
      </c>
      <c r="DG13" s="220"/>
      <c r="DH13" s="220"/>
      <c r="DI13" s="220"/>
      <c r="DJ13" s="253">
        <v>5638072</v>
      </c>
      <c r="DK13" s="253"/>
      <c r="DL13" s="253"/>
      <c r="DM13" s="253"/>
      <c r="DN13" s="253"/>
      <c r="DO13" s="253"/>
      <c r="DP13" s="253"/>
      <c r="DQ13" s="255">
        <v>5638072</v>
      </c>
      <c r="DR13" s="256"/>
      <c r="DS13" s="256"/>
      <c r="DT13" s="256"/>
      <c r="DU13" s="256"/>
      <c r="DV13" s="256"/>
      <c r="DW13" s="257"/>
      <c r="DX13" s="233">
        <f t="shared" si="2"/>
        <v>19.1</v>
      </c>
      <c r="DY13" s="233"/>
      <c r="DZ13" s="233"/>
      <c r="EA13" s="233"/>
      <c r="EB13" s="234"/>
    </row>
    <row r="14" spans="3:132" ht="16.5" customHeight="1">
      <c r="C14" s="38" t="s">
        <v>3</v>
      </c>
      <c r="D14" s="37"/>
      <c r="E14" s="37"/>
      <c r="F14" s="37"/>
      <c r="G14" s="37"/>
      <c r="H14" s="37"/>
      <c r="I14" s="37"/>
      <c r="J14" s="37"/>
      <c r="K14" s="37"/>
      <c r="L14" s="37"/>
      <c r="M14" s="44">
        <v>45354</v>
      </c>
      <c r="N14" s="44"/>
      <c r="O14" s="44"/>
      <c r="P14" s="44"/>
      <c r="Q14" s="44"/>
      <c r="R14" s="44"/>
      <c r="S14" s="44"/>
      <c r="T14" s="122">
        <f t="shared" si="3"/>
        <v>0.1</v>
      </c>
      <c r="U14" s="122"/>
      <c r="V14" s="122"/>
      <c r="W14" s="122"/>
      <c r="X14" s="44">
        <v>45354</v>
      </c>
      <c r="Y14" s="44"/>
      <c r="Z14" s="44"/>
      <c r="AA14" s="44"/>
      <c r="AB14" s="44"/>
      <c r="AC14" s="44"/>
      <c r="AD14" s="44"/>
      <c r="AE14" s="44"/>
      <c r="AF14" s="123">
        <f t="shared" si="4"/>
        <v>0.2</v>
      </c>
      <c r="AG14" s="123"/>
      <c r="AH14" s="123"/>
      <c r="AI14" s="124"/>
      <c r="AJ14" s="40"/>
      <c r="AK14" s="96" t="s">
        <v>21</v>
      </c>
      <c r="AL14" s="96"/>
      <c r="AM14" s="96"/>
      <c r="AN14" s="96"/>
      <c r="AO14" s="96"/>
      <c r="AP14" s="96"/>
      <c r="AQ14" s="96"/>
      <c r="AR14" s="253">
        <v>1474903</v>
      </c>
      <c r="AS14" s="253"/>
      <c r="AT14" s="253"/>
      <c r="AU14" s="253"/>
      <c r="AV14" s="253"/>
      <c r="AW14" s="253"/>
      <c r="AX14" s="253"/>
      <c r="AY14" s="86">
        <f t="shared" si="0"/>
        <v>9.3</v>
      </c>
      <c r="AZ14" s="86"/>
      <c r="BA14" s="86"/>
      <c r="BB14" s="86"/>
      <c r="BC14" s="240">
        <v>27045</v>
      </c>
      <c r="BD14" s="240"/>
      <c r="BE14" s="240"/>
      <c r="BF14" s="240"/>
      <c r="BG14" s="240"/>
      <c r="BH14" s="240"/>
      <c r="BI14" s="303"/>
      <c r="BJ14" s="87" t="s">
        <v>46</v>
      </c>
      <c r="BK14" s="92"/>
      <c r="BL14" s="92"/>
      <c r="BM14" s="92"/>
      <c r="BN14" s="92"/>
      <c r="BO14" s="92"/>
      <c r="BP14" s="69">
        <v>12353727</v>
      </c>
      <c r="BQ14" s="84"/>
      <c r="BR14" s="84"/>
      <c r="BS14" s="84"/>
      <c r="BT14" s="84"/>
      <c r="BU14" s="84"/>
      <c r="BV14" s="85"/>
      <c r="BW14" s="72">
        <f>ROUND(BP14/$BP$29*100,1)</f>
        <v>28.3</v>
      </c>
      <c r="BX14" s="73"/>
      <c r="BY14" s="73"/>
      <c r="BZ14" s="74"/>
      <c r="CA14" s="81">
        <v>496579</v>
      </c>
      <c r="CB14" s="246"/>
      <c r="CC14" s="246"/>
      <c r="CD14" s="246"/>
      <c r="CE14" s="246"/>
      <c r="CF14" s="246"/>
      <c r="CG14" s="248"/>
      <c r="CH14" s="81">
        <v>6734936</v>
      </c>
      <c r="CI14" s="246"/>
      <c r="CJ14" s="246"/>
      <c r="CK14" s="246"/>
      <c r="CL14" s="246"/>
      <c r="CM14" s="246"/>
      <c r="CN14" s="247"/>
      <c r="CO14" s="38" t="s">
        <v>66</v>
      </c>
      <c r="CP14" s="37"/>
      <c r="CQ14" s="37"/>
      <c r="CR14" s="37"/>
      <c r="CS14" s="37"/>
      <c r="CT14" s="37"/>
      <c r="CU14" s="37"/>
      <c r="CV14" s="37"/>
      <c r="CW14" s="37"/>
      <c r="CX14" s="37"/>
      <c r="CY14" s="253">
        <v>7128210</v>
      </c>
      <c r="CZ14" s="253"/>
      <c r="DA14" s="253"/>
      <c r="DB14" s="253"/>
      <c r="DC14" s="253"/>
      <c r="DD14" s="253"/>
      <c r="DE14" s="253"/>
      <c r="DF14" s="220">
        <f t="shared" si="1"/>
        <v>16.3</v>
      </c>
      <c r="DG14" s="220"/>
      <c r="DH14" s="220"/>
      <c r="DI14" s="220"/>
      <c r="DJ14" s="253">
        <v>2568442</v>
      </c>
      <c r="DK14" s="253"/>
      <c r="DL14" s="253"/>
      <c r="DM14" s="253"/>
      <c r="DN14" s="253"/>
      <c r="DO14" s="253"/>
      <c r="DP14" s="253"/>
      <c r="DQ14" s="243">
        <v>2565746</v>
      </c>
      <c r="DR14" s="244"/>
      <c r="DS14" s="244"/>
      <c r="DT14" s="244"/>
      <c r="DU14" s="244"/>
      <c r="DV14" s="244"/>
      <c r="DW14" s="245"/>
      <c r="DX14" s="233">
        <f t="shared" si="2"/>
        <v>8.7</v>
      </c>
      <c r="DY14" s="233"/>
      <c r="DZ14" s="233"/>
      <c r="EA14" s="233"/>
      <c r="EB14" s="234"/>
    </row>
    <row r="15" spans="3:132" ht="16.5" customHeight="1">
      <c r="C15" s="87" t="s">
        <v>155</v>
      </c>
      <c r="D15" s="88"/>
      <c r="E15" s="88"/>
      <c r="F15" s="88"/>
      <c r="G15" s="88"/>
      <c r="H15" s="88"/>
      <c r="I15" s="88"/>
      <c r="J15" s="88"/>
      <c r="K15" s="88"/>
      <c r="L15" s="89"/>
      <c r="M15" s="45">
        <v>35411</v>
      </c>
      <c r="N15" s="316"/>
      <c r="O15" s="316"/>
      <c r="P15" s="316"/>
      <c r="Q15" s="316"/>
      <c r="R15" s="316"/>
      <c r="S15" s="317"/>
      <c r="T15" s="122">
        <f>ROUND(M15/$M$38*100,1)</f>
        <v>0.1</v>
      </c>
      <c r="U15" s="122"/>
      <c r="V15" s="122"/>
      <c r="W15" s="122"/>
      <c r="X15" s="45">
        <v>35411</v>
      </c>
      <c r="Y15" s="316"/>
      <c r="Z15" s="316"/>
      <c r="AA15" s="316"/>
      <c r="AB15" s="316"/>
      <c r="AC15" s="316"/>
      <c r="AD15" s="316"/>
      <c r="AE15" s="317"/>
      <c r="AF15" s="123">
        <f>ROUND(X15/$X$38*100,1)</f>
        <v>0.1</v>
      </c>
      <c r="AG15" s="123"/>
      <c r="AH15" s="123"/>
      <c r="AI15" s="124"/>
      <c r="AJ15" s="38" t="s">
        <v>22</v>
      </c>
      <c r="AK15" s="37"/>
      <c r="AL15" s="37"/>
      <c r="AM15" s="37"/>
      <c r="AN15" s="37"/>
      <c r="AO15" s="37"/>
      <c r="AP15" s="37"/>
      <c r="AQ15" s="37"/>
      <c r="AR15" s="69">
        <v>8772841</v>
      </c>
      <c r="AS15" s="84"/>
      <c r="AT15" s="84"/>
      <c r="AU15" s="84"/>
      <c r="AV15" s="84"/>
      <c r="AW15" s="84"/>
      <c r="AX15" s="85"/>
      <c r="AY15" s="86">
        <f t="shared" si="0"/>
        <v>55.4</v>
      </c>
      <c r="AZ15" s="86"/>
      <c r="BA15" s="86"/>
      <c r="BB15" s="86"/>
      <c r="BC15" s="306">
        <v>563246</v>
      </c>
      <c r="BD15" s="70"/>
      <c r="BE15" s="70"/>
      <c r="BF15" s="70"/>
      <c r="BG15" s="70"/>
      <c r="BH15" s="70"/>
      <c r="BI15" s="307"/>
      <c r="BJ15" s="87" t="s">
        <v>47</v>
      </c>
      <c r="BK15" s="88"/>
      <c r="BL15" s="88"/>
      <c r="BM15" s="88"/>
      <c r="BN15" s="88"/>
      <c r="BO15" s="89"/>
      <c r="BP15" s="69">
        <v>3217818</v>
      </c>
      <c r="BQ15" s="70"/>
      <c r="BR15" s="70"/>
      <c r="BS15" s="70"/>
      <c r="BT15" s="70"/>
      <c r="BU15" s="70"/>
      <c r="BV15" s="71"/>
      <c r="BW15" s="72">
        <f>ROUND(BP15/$BP$29*100,1)</f>
        <v>7.4</v>
      </c>
      <c r="BX15" s="73"/>
      <c r="BY15" s="73"/>
      <c r="BZ15" s="74"/>
      <c r="CA15" s="81">
        <v>61656</v>
      </c>
      <c r="CB15" s="82"/>
      <c r="CC15" s="82"/>
      <c r="CD15" s="82"/>
      <c r="CE15" s="82"/>
      <c r="CF15" s="82"/>
      <c r="CG15" s="83"/>
      <c r="CH15" s="81">
        <v>2730024</v>
      </c>
      <c r="CI15" s="82"/>
      <c r="CJ15" s="82"/>
      <c r="CK15" s="82"/>
      <c r="CL15" s="82"/>
      <c r="CM15" s="82"/>
      <c r="CN15" s="283"/>
      <c r="CO15" s="38" t="s">
        <v>67</v>
      </c>
      <c r="CP15" s="37"/>
      <c r="CQ15" s="37"/>
      <c r="CR15" s="37"/>
      <c r="CS15" s="37"/>
      <c r="CT15" s="37"/>
      <c r="CU15" s="37"/>
      <c r="CV15" s="37"/>
      <c r="CW15" s="37"/>
      <c r="CX15" s="37"/>
      <c r="CY15" s="75">
        <f>SUM(CY16:DE17)</f>
        <v>6652822</v>
      </c>
      <c r="CZ15" s="76"/>
      <c r="DA15" s="76"/>
      <c r="DB15" s="76"/>
      <c r="DC15" s="76"/>
      <c r="DD15" s="76"/>
      <c r="DE15" s="77"/>
      <c r="DF15" s="220">
        <f t="shared" si="1"/>
        <v>15.3</v>
      </c>
      <c r="DG15" s="220"/>
      <c r="DH15" s="220"/>
      <c r="DI15" s="220"/>
      <c r="DJ15" s="75">
        <f>SUM(DJ16:DP17)</f>
        <v>6224216</v>
      </c>
      <c r="DK15" s="76"/>
      <c r="DL15" s="76"/>
      <c r="DM15" s="76"/>
      <c r="DN15" s="76"/>
      <c r="DO15" s="76"/>
      <c r="DP15" s="77"/>
      <c r="DQ15" s="259">
        <f>SUM(DQ16:DW17)</f>
        <v>6224216</v>
      </c>
      <c r="DR15" s="260"/>
      <c r="DS15" s="260"/>
      <c r="DT15" s="260"/>
      <c r="DU15" s="260"/>
      <c r="DV15" s="260"/>
      <c r="DW15" s="261"/>
      <c r="DX15" s="233">
        <f t="shared" si="2"/>
        <v>21.1</v>
      </c>
      <c r="DY15" s="233"/>
      <c r="DZ15" s="233"/>
      <c r="EA15" s="233"/>
      <c r="EB15" s="234"/>
    </row>
    <row r="16" spans="3:132" ht="16.5" customHeight="1">
      <c r="C16" s="328" t="s">
        <v>156</v>
      </c>
      <c r="D16" s="329"/>
      <c r="E16" s="329"/>
      <c r="F16" s="329"/>
      <c r="G16" s="329"/>
      <c r="H16" s="329"/>
      <c r="I16" s="329"/>
      <c r="J16" s="329"/>
      <c r="K16" s="329"/>
      <c r="L16" s="330"/>
      <c r="M16" s="45">
        <v>24681</v>
      </c>
      <c r="N16" s="316"/>
      <c r="O16" s="316"/>
      <c r="P16" s="316"/>
      <c r="Q16" s="316"/>
      <c r="R16" s="316"/>
      <c r="S16" s="317"/>
      <c r="T16" s="122">
        <f>ROUND(M16/$M$38*100,1)</f>
        <v>0.1</v>
      </c>
      <c r="U16" s="122"/>
      <c r="V16" s="122"/>
      <c r="W16" s="122"/>
      <c r="X16" s="45">
        <v>24681</v>
      </c>
      <c r="Y16" s="316"/>
      <c r="Z16" s="316"/>
      <c r="AA16" s="316"/>
      <c r="AB16" s="316"/>
      <c r="AC16" s="316"/>
      <c r="AD16" s="316"/>
      <c r="AE16" s="317"/>
      <c r="AF16" s="123">
        <f>ROUND(X16/$X$38*100,1)</f>
        <v>0.1</v>
      </c>
      <c r="AG16" s="123"/>
      <c r="AH16" s="123"/>
      <c r="AI16" s="124"/>
      <c r="AJ16" s="38" t="s">
        <v>23</v>
      </c>
      <c r="AK16" s="37"/>
      <c r="AL16" s="37"/>
      <c r="AM16" s="37"/>
      <c r="AN16" s="37"/>
      <c r="AO16" s="37"/>
      <c r="AP16" s="37"/>
      <c r="AQ16" s="37"/>
      <c r="AR16" s="69">
        <v>186976</v>
      </c>
      <c r="AS16" s="70"/>
      <c r="AT16" s="70"/>
      <c r="AU16" s="70"/>
      <c r="AV16" s="70"/>
      <c r="AW16" s="70"/>
      <c r="AX16" s="71"/>
      <c r="AY16" s="86">
        <f t="shared" si="0"/>
        <v>1.2</v>
      </c>
      <c r="AZ16" s="86"/>
      <c r="BA16" s="86"/>
      <c r="BB16" s="86"/>
      <c r="BC16" s="306"/>
      <c r="BD16" s="70"/>
      <c r="BE16" s="70"/>
      <c r="BF16" s="70"/>
      <c r="BG16" s="70"/>
      <c r="BH16" s="70"/>
      <c r="BI16" s="307"/>
      <c r="BJ16" s="87" t="s">
        <v>48</v>
      </c>
      <c r="BK16" s="88"/>
      <c r="BL16" s="88"/>
      <c r="BM16" s="88"/>
      <c r="BN16" s="88"/>
      <c r="BO16" s="89"/>
      <c r="BP16" s="69">
        <v>74106</v>
      </c>
      <c r="BQ16" s="70"/>
      <c r="BR16" s="70"/>
      <c r="BS16" s="70"/>
      <c r="BT16" s="70"/>
      <c r="BU16" s="70"/>
      <c r="BV16" s="71"/>
      <c r="BW16" s="72">
        <f aca="true" t="shared" si="5" ref="BW16:BW25">ROUND(BP16/$BP$29*100,1)</f>
        <v>0.2</v>
      </c>
      <c r="BX16" s="73"/>
      <c r="BY16" s="73"/>
      <c r="BZ16" s="74"/>
      <c r="CA16" s="81">
        <v>0</v>
      </c>
      <c r="CB16" s="82"/>
      <c r="CC16" s="82"/>
      <c r="CD16" s="82"/>
      <c r="CE16" s="82"/>
      <c r="CF16" s="82"/>
      <c r="CG16" s="83"/>
      <c r="CH16" s="81">
        <v>66106</v>
      </c>
      <c r="CI16" s="82"/>
      <c r="CJ16" s="82"/>
      <c r="CK16" s="82"/>
      <c r="CL16" s="82"/>
      <c r="CM16" s="82"/>
      <c r="CN16" s="283"/>
      <c r="CO16" s="78" t="s">
        <v>81</v>
      </c>
      <c r="CP16" s="79"/>
      <c r="CQ16" s="80" t="s">
        <v>79</v>
      </c>
      <c r="CR16" s="80"/>
      <c r="CS16" s="80"/>
      <c r="CT16" s="80"/>
      <c r="CU16" s="80"/>
      <c r="CV16" s="80"/>
      <c r="CW16" s="80"/>
      <c r="CX16" s="80"/>
      <c r="CY16" s="62">
        <v>6650616</v>
      </c>
      <c r="CZ16" s="63"/>
      <c r="DA16" s="63"/>
      <c r="DB16" s="63"/>
      <c r="DC16" s="63"/>
      <c r="DD16" s="63"/>
      <c r="DE16" s="64"/>
      <c r="DF16" s="220">
        <f t="shared" si="1"/>
        <v>15.2</v>
      </c>
      <c r="DG16" s="220"/>
      <c r="DH16" s="220"/>
      <c r="DI16" s="220"/>
      <c r="DJ16" s="62">
        <v>6222010</v>
      </c>
      <c r="DK16" s="63"/>
      <c r="DL16" s="63"/>
      <c r="DM16" s="63"/>
      <c r="DN16" s="63"/>
      <c r="DO16" s="63"/>
      <c r="DP16" s="64"/>
      <c r="DQ16" s="262">
        <v>6222010</v>
      </c>
      <c r="DR16" s="263"/>
      <c r="DS16" s="263"/>
      <c r="DT16" s="263"/>
      <c r="DU16" s="263"/>
      <c r="DV16" s="263"/>
      <c r="DW16" s="264"/>
      <c r="DX16" s="233">
        <f t="shared" si="2"/>
        <v>21.1</v>
      </c>
      <c r="DY16" s="233"/>
      <c r="DZ16" s="233"/>
      <c r="EA16" s="233"/>
      <c r="EB16" s="234"/>
    </row>
    <row r="17" spans="3:132" ht="16.5" customHeight="1">
      <c r="C17" s="315" t="s">
        <v>11</v>
      </c>
      <c r="D17" s="80"/>
      <c r="E17" s="80"/>
      <c r="F17" s="80"/>
      <c r="G17" s="80"/>
      <c r="H17" s="80"/>
      <c r="I17" s="80"/>
      <c r="J17" s="80"/>
      <c r="K17" s="80"/>
      <c r="L17" s="80"/>
      <c r="M17" s="44">
        <v>1378181</v>
      </c>
      <c r="N17" s="44"/>
      <c r="O17" s="44"/>
      <c r="P17" s="44"/>
      <c r="Q17" s="44"/>
      <c r="R17" s="44"/>
      <c r="S17" s="44"/>
      <c r="T17" s="122">
        <f t="shared" si="3"/>
        <v>3.1</v>
      </c>
      <c r="U17" s="122"/>
      <c r="V17" s="122"/>
      <c r="W17" s="122"/>
      <c r="X17" s="44">
        <v>1378181</v>
      </c>
      <c r="Y17" s="44"/>
      <c r="Z17" s="44"/>
      <c r="AA17" s="44"/>
      <c r="AB17" s="44"/>
      <c r="AC17" s="44"/>
      <c r="AD17" s="44"/>
      <c r="AE17" s="44"/>
      <c r="AF17" s="123">
        <f t="shared" si="4"/>
        <v>4.9</v>
      </c>
      <c r="AG17" s="123"/>
      <c r="AH17" s="123"/>
      <c r="AI17" s="124"/>
      <c r="AJ17" s="315" t="s">
        <v>38</v>
      </c>
      <c r="AK17" s="80"/>
      <c r="AL17" s="80"/>
      <c r="AM17" s="80"/>
      <c r="AN17" s="80"/>
      <c r="AO17" s="80"/>
      <c r="AP17" s="80"/>
      <c r="AQ17" s="80"/>
      <c r="AR17" s="253">
        <v>1089899</v>
      </c>
      <c r="AS17" s="253"/>
      <c r="AT17" s="253"/>
      <c r="AU17" s="253"/>
      <c r="AV17" s="253"/>
      <c r="AW17" s="253"/>
      <c r="AX17" s="253"/>
      <c r="AY17" s="86">
        <f t="shared" si="0"/>
        <v>6.9</v>
      </c>
      <c r="AZ17" s="86"/>
      <c r="BA17" s="86"/>
      <c r="BB17" s="86"/>
      <c r="BC17" s="240"/>
      <c r="BD17" s="240"/>
      <c r="BE17" s="240"/>
      <c r="BF17" s="240"/>
      <c r="BG17" s="240"/>
      <c r="BH17" s="240"/>
      <c r="BI17" s="303"/>
      <c r="BJ17" s="335" t="s">
        <v>59</v>
      </c>
      <c r="BK17" s="88"/>
      <c r="BL17" s="88"/>
      <c r="BM17" s="88"/>
      <c r="BN17" s="88"/>
      <c r="BO17" s="89"/>
      <c r="BP17" s="69">
        <v>1243494</v>
      </c>
      <c r="BQ17" s="84"/>
      <c r="BR17" s="84"/>
      <c r="BS17" s="84"/>
      <c r="BT17" s="84"/>
      <c r="BU17" s="84"/>
      <c r="BV17" s="85"/>
      <c r="BW17" s="72">
        <f>ROUND(BP17/$BP$29*100,1)-0.1</f>
        <v>2.8</v>
      </c>
      <c r="BX17" s="73"/>
      <c r="BY17" s="73"/>
      <c r="BZ17" s="74"/>
      <c r="CA17" s="81">
        <v>444194</v>
      </c>
      <c r="CB17" s="246"/>
      <c r="CC17" s="246"/>
      <c r="CD17" s="246"/>
      <c r="CE17" s="246"/>
      <c r="CF17" s="246"/>
      <c r="CG17" s="248"/>
      <c r="CH17" s="81">
        <v>850851</v>
      </c>
      <c r="CI17" s="246"/>
      <c r="CJ17" s="246"/>
      <c r="CK17" s="246"/>
      <c r="CL17" s="246"/>
      <c r="CM17" s="246"/>
      <c r="CN17" s="247"/>
      <c r="CO17" s="78"/>
      <c r="CP17" s="79"/>
      <c r="CQ17" s="80" t="s">
        <v>78</v>
      </c>
      <c r="CR17" s="80"/>
      <c r="CS17" s="80"/>
      <c r="CT17" s="80"/>
      <c r="CU17" s="80"/>
      <c r="CV17" s="80"/>
      <c r="CW17" s="80"/>
      <c r="CX17" s="80"/>
      <c r="CY17" s="226">
        <v>2206</v>
      </c>
      <c r="CZ17" s="226"/>
      <c r="DA17" s="226"/>
      <c r="DB17" s="226"/>
      <c r="DC17" s="226"/>
      <c r="DD17" s="226"/>
      <c r="DE17" s="226"/>
      <c r="DF17" s="220">
        <f t="shared" si="1"/>
        <v>0</v>
      </c>
      <c r="DG17" s="220"/>
      <c r="DH17" s="220"/>
      <c r="DI17" s="220"/>
      <c r="DJ17" s="226">
        <v>2206</v>
      </c>
      <c r="DK17" s="226"/>
      <c r="DL17" s="226"/>
      <c r="DM17" s="226"/>
      <c r="DN17" s="226"/>
      <c r="DO17" s="226"/>
      <c r="DP17" s="226"/>
      <c r="DQ17" s="258">
        <v>2206</v>
      </c>
      <c r="DR17" s="258"/>
      <c r="DS17" s="258"/>
      <c r="DT17" s="258"/>
      <c r="DU17" s="258"/>
      <c r="DV17" s="258"/>
      <c r="DW17" s="258"/>
      <c r="DX17" s="233">
        <f t="shared" si="2"/>
        <v>0</v>
      </c>
      <c r="DY17" s="233"/>
      <c r="DZ17" s="233"/>
      <c r="EA17" s="233"/>
      <c r="EB17" s="234"/>
    </row>
    <row r="18" spans="3:132" ht="16.5" customHeight="1">
      <c r="C18" s="116" t="s">
        <v>231</v>
      </c>
      <c r="D18" s="117"/>
      <c r="E18" s="117"/>
      <c r="F18" s="117"/>
      <c r="G18" s="117"/>
      <c r="H18" s="117"/>
      <c r="I18" s="117"/>
      <c r="J18" s="117"/>
      <c r="K18" s="117"/>
      <c r="L18" s="118"/>
      <c r="M18" s="44">
        <v>22143</v>
      </c>
      <c r="N18" s="44"/>
      <c r="O18" s="44"/>
      <c r="P18" s="44"/>
      <c r="Q18" s="44"/>
      <c r="R18" s="44"/>
      <c r="S18" s="44"/>
      <c r="T18" s="122">
        <f>ROUND(M18/$M$38*100,1)</f>
        <v>0</v>
      </c>
      <c r="U18" s="122"/>
      <c r="V18" s="122"/>
      <c r="W18" s="122"/>
      <c r="X18" s="44">
        <v>22143</v>
      </c>
      <c r="Y18" s="44"/>
      <c r="Z18" s="44"/>
      <c r="AA18" s="44"/>
      <c r="AB18" s="44"/>
      <c r="AC18" s="44"/>
      <c r="AD18" s="44"/>
      <c r="AE18" s="44"/>
      <c r="AF18" s="123">
        <f>ROUND(X18/$X$38*100,1)</f>
        <v>0.1</v>
      </c>
      <c r="AG18" s="123"/>
      <c r="AH18" s="123"/>
      <c r="AI18" s="124"/>
      <c r="AJ18" s="38" t="s">
        <v>24</v>
      </c>
      <c r="AK18" s="37"/>
      <c r="AL18" s="37"/>
      <c r="AM18" s="37"/>
      <c r="AN18" s="37"/>
      <c r="AO18" s="37"/>
      <c r="AP18" s="37"/>
      <c r="AQ18" s="37"/>
      <c r="AR18" s="253"/>
      <c r="AS18" s="253"/>
      <c r="AT18" s="253"/>
      <c r="AU18" s="253"/>
      <c r="AV18" s="253"/>
      <c r="AW18" s="253"/>
      <c r="AX18" s="253"/>
      <c r="AY18" s="308">
        <f t="shared" si="0"/>
        <v>0</v>
      </c>
      <c r="AZ18" s="309"/>
      <c r="BA18" s="309"/>
      <c r="BB18" s="310"/>
      <c r="BC18" s="240"/>
      <c r="BD18" s="240"/>
      <c r="BE18" s="240"/>
      <c r="BF18" s="240"/>
      <c r="BG18" s="240"/>
      <c r="BH18" s="240"/>
      <c r="BI18" s="303"/>
      <c r="BJ18" s="87" t="s">
        <v>49</v>
      </c>
      <c r="BK18" s="88"/>
      <c r="BL18" s="88"/>
      <c r="BM18" s="88"/>
      <c r="BN18" s="88"/>
      <c r="BO18" s="89"/>
      <c r="BP18" s="69">
        <v>1317867</v>
      </c>
      <c r="BQ18" s="84"/>
      <c r="BR18" s="84"/>
      <c r="BS18" s="84"/>
      <c r="BT18" s="84"/>
      <c r="BU18" s="84"/>
      <c r="BV18" s="85"/>
      <c r="BW18" s="72">
        <f t="shared" si="5"/>
        <v>3</v>
      </c>
      <c r="BX18" s="73"/>
      <c r="BY18" s="73"/>
      <c r="BZ18" s="74"/>
      <c r="CA18" s="81">
        <v>23585</v>
      </c>
      <c r="CB18" s="246"/>
      <c r="CC18" s="246"/>
      <c r="CD18" s="246"/>
      <c r="CE18" s="246"/>
      <c r="CF18" s="246"/>
      <c r="CG18" s="248"/>
      <c r="CH18" s="81">
        <v>493391</v>
      </c>
      <c r="CI18" s="246"/>
      <c r="CJ18" s="246"/>
      <c r="CK18" s="246"/>
      <c r="CL18" s="246"/>
      <c r="CM18" s="246"/>
      <c r="CN18" s="247"/>
      <c r="CO18" s="38" t="s">
        <v>25</v>
      </c>
      <c r="CP18" s="37"/>
      <c r="CQ18" s="37"/>
      <c r="CR18" s="37"/>
      <c r="CS18" s="37"/>
      <c r="CT18" s="37"/>
      <c r="CU18" s="37"/>
      <c r="CV18" s="37"/>
      <c r="CW18" s="37"/>
      <c r="CX18" s="37"/>
      <c r="CY18" s="254">
        <f>SUM(CY12,CY14:DE15)</f>
        <v>22305020</v>
      </c>
      <c r="CZ18" s="254"/>
      <c r="DA18" s="254"/>
      <c r="DB18" s="254"/>
      <c r="DC18" s="254"/>
      <c r="DD18" s="254"/>
      <c r="DE18" s="254"/>
      <c r="DF18" s="220">
        <f>ROUND(CY18/$CY$38*100,1)</f>
        <v>51.1</v>
      </c>
      <c r="DG18" s="220"/>
      <c r="DH18" s="220"/>
      <c r="DI18" s="220"/>
      <c r="DJ18" s="254">
        <f>SUM(DJ12,DJ14:DP15)</f>
        <v>17057015</v>
      </c>
      <c r="DK18" s="254"/>
      <c r="DL18" s="254"/>
      <c r="DM18" s="254"/>
      <c r="DN18" s="254"/>
      <c r="DO18" s="254"/>
      <c r="DP18" s="254"/>
      <c r="DQ18" s="254">
        <f>SUM(DQ12,DQ14:DW15)</f>
        <v>16609212</v>
      </c>
      <c r="DR18" s="254"/>
      <c r="DS18" s="254"/>
      <c r="DT18" s="254"/>
      <c r="DU18" s="254"/>
      <c r="DV18" s="254"/>
      <c r="DW18" s="254"/>
      <c r="DX18" s="233">
        <f aca="true" t="shared" si="6" ref="DX18:DX28">ROUND(DQ18/$DQ$34*100,1)</f>
        <v>56.3</v>
      </c>
      <c r="DY18" s="233"/>
      <c r="DZ18" s="233"/>
      <c r="EA18" s="233"/>
      <c r="EB18" s="234"/>
    </row>
    <row r="19" spans="3:132" ht="16.5" customHeight="1">
      <c r="C19" s="336" t="s">
        <v>0</v>
      </c>
      <c r="D19" s="337"/>
      <c r="E19" s="337"/>
      <c r="F19" s="337"/>
      <c r="G19" s="337"/>
      <c r="H19" s="337"/>
      <c r="I19" s="337"/>
      <c r="J19" s="337"/>
      <c r="K19" s="337"/>
      <c r="L19" s="337"/>
      <c r="M19" s="44">
        <v>0</v>
      </c>
      <c r="N19" s="44"/>
      <c r="O19" s="44"/>
      <c r="P19" s="44"/>
      <c r="Q19" s="44"/>
      <c r="R19" s="44"/>
      <c r="S19" s="44"/>
      <c r="T19" s="122">
        <f t="shared" si="3"/>
        <v>0</v>
      </c>
      <c r="U19" s="122"/>
      <c r="V19" s="122"/>
      <c r="W19" s="122"/>
      <c r="X19" s="44">
        <v>0</v>
      </c>
      <c r="Y19" s="44"/>
      <c r="Z19" s="44"/>
      <c r="AA19" s="44"/>
      <c r="AB19" s="44"/>
      <c r="AC19" s="44"/>
      <c r="AD19" s="44"/>
      <c r="AE19" s="44"/>
      <c r="AF19" s="123">
        <f t="shared" si="4"/>
        <v>0</v>
      </c>
      <c r="AG19" s="123"/>
      <c r="AH19" s="123"/>
      <c r="AI19" s="124"/>
      <c r="AJ19" s="315" t="s">
        <v>36</v>
      </c>
      <c r="AK19" s="80"/>
      <c r="AL19" s="80"/>
      <c r="AM19" s="80"/>
      <c r="AN19" s="80"/>
      <c r="AO19" s="80"/>
      <c r="AP19" s="80"/>
      <c r="AQ19" s="80"/>
      <c r="AR19" s="253">
        <v>0</v>
      </c>
      <c r="AS19" s="253"/>
      <c r="AT19" s="253"/>
      <c r="AU19" s="253"/>
      <c r="AV19" s="253"/>
      <c r="AW19" s="253"/>
      <c r="AX19" s="253"/>
      <c r="AY19" s="311">
        <f t="shared" si="0"/>
        <v>0</v>
      </c>
      <c r="AZ19" s="311"/>
      <c r="BA19" s="311"/>
      <c r="BB19" s="311"/>
      <c r="BC19" s="240"/>
      <c r="BD19" s="240"/>
      <c r="BE19" s="240"/>
      <c r="BF19" s="240"/>
      <c r="BG19" s="240"/>
      <c r="BH19" s="240"/>
      <c r="BI19" s="303"/>
      <c r="BJ19" s="87" t="s">
        <v>50</v>
      </c>
      <c r="BK19" s="88"/>
      <c r="BL19" s="88"/>
      <c r="BM19" s="88"/>
      <c r="BN19" s="88"/>
      <c r="BO19" s="89"/>
      <c r="BP19" s="69">
        <v>4501139</v>
      </c>
      <c r="BQ19" s="84"/>
      <c r="BR19" s="84"/>
      <c r="BS19" s="84"/>
      <c r="BT19" s="84"/>
      <c r="BU19" s="84"/>
      <c r="BV19" s="85"/>
      <c r="BW19" s="72">
        <f t="shared" si="5"/>
        <v>10.3</v>
      </c>
      <c r="BX19" s="73"/>
      <c r="BY19" s="73"/>
      <c r="BZ19" s="74"/>
      <c r="CA19" s="81">
        <v>2061332</v>
      </c>
      <c r="CB19" s="246"/>
      <c r="CC19" s="246"/>
      <c r="CD19" s="246"/>
      <c r="CE19" s="246"/>
      <c r="CF19" s="246"/>
      <c r="CG19" s="248"/>
      <c r="CH19" s="81">
        <v>3099732</v>
      </c>
      <c r="CI19" s="246"/>
      <c r="CJ19" s="246"/>
      <c r="CK19" s="246"/>
      <c r="CL19" s="246"/>
      <c r="CM19" s="246"/>
      <c r="CN19" s="247"/>
      <c r="CO19" s="66"/>
      <c r="CP19" s="67"/>
      <c r="CQ19" s="67"/>
      <c r="CR19" s="67"/>
      <c r="CS19" s="67"/>
      <c r="CT19" s="67"/>
      <c r="CU19" s="67"/>
      <c r="CV19" s="67"/>
      <c r="CW19" s="67"/>
      <c r="CX19" s="68"/>
      <c r="CY19" s="226"/>
      <c r="CZ19" s="226"/>
      <c r="DA19" s="226"/>
      <c r="DB19" s="226"/>
      <c r="DC19" s="226"/>
      <c r="DD19" s="226"/>
      <c r="DE19" s="226"/>
      <c r="DF19" s="221"/>
      <c r="DG19" s="221"/>
      <c r="DH19" s="221"/>
      <c r="DI19" s="221"/>
      <c r="DJ19" s="226"/>
      <c r="DK19" s="226"/>
      <c r="DL19" s="226"/>
      <c r="DM19" s="226"/>
      <c r="DN19" s="226"/>
      <c r="DO19" s="226"/>
      <c r="DP19" s="226"/>
      <c r="DQ19" s="258"/>
      <c r="DR19" s="258"/>
      <c r="DS19" s="258"/>
      <c r="DT19" s="258"/>
      <c r="DU19" s="258"/>
      <c r="DV19" s="258"/>
      <c r="DW19" s="258"/>
      <c r="DX19" s="222"/>
      <c r="DY19" s="222"/>
      <c r="DZ19" s="222"/>
      <c r="EA19" s="222"/>
      <c r="EB19" s="223"/>
    </row>
    <row r="20" spans="3:132" ht="16.5" customHeight="1">
      <c r="C20" s="315" t="s">
        <v>10</v>
      </c>
      <c r="D20" s="80"/>
      <c r="E20" s="80"/>
      <c r="F20" s="80"/>
      <c r="G20" s="80"/>
      <c r="H20" s="80"/>
      <c r="I20" s="80"/>
      <c r="J20" s="80"/>
      <c r="K20" s="80"/>
      <c r="L20" s="80"/>
      <c r="M20" s="44">
        <v>230499</v>
      </c>
      <c r="N20" s="44"/>
      <c r="O20" s="44"/>
      <c r="P20" s="44"/>
      <c r="Q20" s="44"/>
      <c r="R20" s="44"/>
      <c r="S20" s="44"/>
      <c r="T20" s="122">
        <f t="shared" si="3"/>
        <v>0.5</v>
      </c>
      <c r="U20" s="122"/>
      <c r="V20" s="122"/>
      <c r="W20" s="122"/>
      <c r="X20" s="44">
        <v>230499</v>
      </c>
      <c r="Y20" s="44"/>
      <c r="Z20" s="44"/>
      <c r="AA20" s="44"/>
      <c r="AB20" s="44"/>
      <c r="AC20" s="44"/>
      <c r="AD20" s="44"/>
      <c r="AE20" s="44"/>
      <c r="AF20" s="123">
        <f>ROUND(X20/$X$38*100,1)</f>
        <v>0.8</v>
      </c>
      <c r="AG20" s="123"/>
      <c r="AH20" s="123"/>
      <c r="AI20" s="124"/>
      <c r="AJ20" s="38" t="s">
        <v>25</v>
      </c>
      <c r="AK20" s="37"/>
      <c r="AL20" s="37"/>
      <c r="AM20" s="37"/>
      <c r="AN20" s="37"/>
      <c r="AO20" s="37"/>
      <c r="AP20" s="37"/>
      <c r="AQ20" s="37"/>
      <c r="AR20" s="254">
        <f>SUM(AR12,AR15:AX19)</f>
        <v>15704088</v>
      </c>
      <c r="AS20" s="254"/>
      <c r="AT20" s="254"/>
      <c r="AU20" s="254"/>
      <c r="AV20" s="254"/>
      <c r="AW20" s="254"/>
      <c r="AX20" s="254"/>
      <c r="AY20" s="311">
        <f>SUM(AY12,AY15:BB19)</f>
        <v>99.2</v>
      </c>
      <c r="AZ20" s="311"/>
      <c r="BA20" s="311"/>
      <c r="BB20" s="311"/>
      <c r="BC20" s="254">
        <f>SUM(BC12,BC15:BI19)</f>
        <v>590291</v>
      </c>
      <c r="BD20" s="254"/>
      <c r="BE20" s="254"/>
      <c r="BF20" s="254"/>
      <c r="BG20" s="254"/>
      <c r="BH20" s="254"/>
      <c r="BI20" s="254"/>
      <c r="BJ20" s="87" t="s">
        <v>51</v>
      </c>
      <c r="BK20" s="88"/>
      <c r="BL20" s="88"/>
      <c r="BM20" s="88"/>
      <c r="BN20" s="88"/>
      <c r="BO20" s="89"/>
      <c r="BP20" s="69">
        <v>1564593</v>
      </c>
      <c r="BQ20" s="84"/>
      <c r="BR20" s="84"/>
      <c r="BS20" s="84"/>
      <c r="BT20" s="84"/>
      <c r="BU20" s="84"/>
      <c r="BV20" s="85"/>
      <c r="BW20" s="72">
        <f t="shared" si="5"/>
        <v>3.6</v>
      </c>
      <c r="BX20" s="73"/>
      <c r="BY20" s="73"/>
      <c r="BZ20" s="74"/>
      <c r="CA20" s="81">
        <v>25689</v>
      </c>
      <c r="CB20" s="246"/>
      <c r="CC20" s="246"/>
      <c r="CD20" s="246"/>
      <c r="CE20" s="246"/>
      <c r="CF20" s="246"/>
      <c r="CG20" s="248"/>
      <c r="CH20" s="81">
        <v>1526293</v>
      </c>
      <c r="CI20" s="246"/>
      <c r="CJ20" s="246"/>
      <c r="CK20" s="246"/>
      <c r="CL20" s="246"/>
      <c r="CM20" s="246"/>
      <c r="CN20" s="247"/>
      <c r="CO20" s="38"/>
      <c r="CP20" s="37"/>
      <c r="CQ20" s="37"/>
      <c r="CR20" s="37"/>
      <c r="CS20" s="37"/>
      <c r="CT20" s="37"/>
      <c r="CU20" s="37"/>
      <c r="CV20" s="37"/>
      <c r="CW20" s="37"/>
      <c r="CX20" s="37"/>
      <c r="CY20" s="226"/>
      <c r="CZ20" s="226"/>
      <c r="DA20" s="226"/>
      <c r="DB20" s="226"/>
      <c r="DC20" s="226"/>
      <c r="DD20" s="226"/>
      <c r="DE20" s="226"/>
      <c r="DF20" s="221"/>
      <c r="DG20" s="221"/>
      <c r="DH20" s="221"/>
      <c r="DI20" s="221"/>
      <c r="DJ20" s="226"/>
      <c r="DK20" s="226"/>
      <c r="DL20" s="226"/>
      <c r="DM20" s="226"/>
      <c r="DN20" s="226"/>
      <c r="DO20" s="226"/>
      <c r="DP20" s="226"/>
      <c r="DQ20" s="258"/>
      <c r="DR20" s="258"/>
      <c r="DS20" s="258"/>
      <c r="DT20" s="258"/>
      <c r="DU20" s="258"/>
      <c r="DV20" s="258"/>
      <c r="DW20" s="258"/>
      <c r="DX20" s="224"/>
      <c r="DY20" s="224"/>
      <c r="DZ20" s="224"/>
      <c r="EA20" s="224"/>
      <c r="EB20" s="225"/>
    </row>
    <row r="21" spans="3:132" ht="16.5" customHeight="1">
      <c r="C21" s="38" t="s">
        <v>4</v>
      </c>
      <c r="D21" s="37"/>
      <c r="E21" s="37"/>
      <c r="F21" s="37"/>
      <c r="G21" s="37"/>
      <c r="H21" s="37"/>
      <c r="I21" s="37"/>
      <c r="J21" s="37"/>
      <c r="K21" s="37"/>
      <c r="L21" s="37"/>
      <c r="M21" s="44">
        <v>332650</v>
      </c>
      <c r="N21" s="44"/>
      <c r="O21" s="44"/>
      <c r="P21" s="44"/>
      <c r="Q21" s="44"/>
      <c r="R21" s="44"/>
      <c r="S21" s="44"/>
      <c r="T21" s="122">
        <f t="shared" si="3"/>
        <v>0.7</v>
      </c>
      <c r="U21" s="122"/>
      <c r="V21" s="122"/>
      <c r="W21" s="122"/>
      <c r="X21" s="44">
        <v>332650</v>
      </c>
      <c r="Y21" s="44"/>
      <c r="Z21" s="44"/>
      <c r="AA21" s="44"/>
      <c r="AB21" s="44"/>
      <c r="AC21" s="44"/>
      <c r="AD21" s="44"/>
      <c r="AE21" s="44"/>
      <c r="AF21" s="123">
        <f t="shared" si="4"/>
        <v>1.2</v>
      </c>
      <c r="AG21" s="123"/>
      <c r="AH21" s="123"/>
      <c r="AI21" s="124"/>
      <c r="AJ21" s="315"/>
      <c r="AK21" s="80"/>
      <c r="AL21" s="80"/>
      <c r="AM21" s="80"/>
      <c r="AN21" s="80"/>
      <c r="AO21" s="80"/>
      <c r="AP21" s="80"/>
      <c r="AQ21" s="80"/>
      <c r="AR21" s="253"/>
      <c r="AS21" s="253"/>
      <c r="AT21" s="253"/>
      <c r="AU21" s="253"/>
      <c r="AV21" s="253"/>
      <c r="AW21" s="253"/>
      <c r="AX21" s="253"/>
      <c r="AY21" s="313"/>
      <c r="AZ21" s="313"/>
      <c r="BA21" s="313"/>
      <c r="BB21" s="313"/>
      <c r="BC21" s="240"/>
      <c r="BD21" s="240"/>
      <c r="BE21" s="240"/>
      <c r="BF21" s="240"/>
      <c r="BG21" s="240"/>
      <c r="BH21" s="240"/>
      <c r="BI21" s="303"/>
      <c r="BJ21" s="87" t="s">
        <v>52</v>
      </c>
      <c r="BK21" s="88"/>
      <c r="BL21" s="88"/>
      <c r="BM21" s="88"/>
      <c r="BN21" s="88"/>
      <c r="BO21" s="89"/>
      <c r="BP21" s="69">
        <v>6196756</v>
      </c>
      <c r="BQ21" s="84"/>
      <c r="BR21" s="84"/>
      <c r="BS21" s="84"/>
      <c r="BT21" s="84"/>
      <c r="BU21" s="84"/>
      <c r="BV21" s="85"/>
      <c r="BW21" s="72">
        <f t="shared" si="5"/>
        <v>14.2</v>
      </c>
      <c r="BX21" s="73"/>
      <c r="BY21" s="73"/>
      <c r="BZ21" s="74"/>
      <c r="CA21" s="81">
        <v>2919088</v>
      </c>
      <c r="CB21" s="246"/>
      <c r="CC21" s="246"/>
      <c r="CD21" s="246"/>
      <c r="CE21" s="246"/>
      <c r="CF21" s="246"/>
      <c r="CG21" s="248"/>
      <c r="CH21" s="81">
        <v>3206431</v>
      </c>
      <c r="CI21" s="246"/>
      <c r="CJ21" s="246"/>
      <c r="CK21" s="246"/>
      <c r="CL21" s="246"/>
      <c r="CM21" s="246"/>
      <c r="CN21" s="247"/>
      <c r="CO21" s="38"/>
      <c r="CP21" s="37"/>
      <c r="CQ21" s="37"/>
      <c r="CR21" s="37"/>
      <c r="CS21" s="37"/>
      <c r="CT21" s="37"/>
      <c r="CU21" s="37"/>
      <c r="CV21" s="37"/>
      <c r="CW21" s="37"/>
      <c r="CX21" s="37"/>
      <c r="CY21" s="253"/>
      <c r="CZ21" s="253"/>
      <c r="DA21" s="253"/>
      <c r="DB21" s="253"/>
      <c r="DC21" s="253"/>
      <c r="DD21" s="253"/>
      <c r="DE21" s="253"/>
      <c r="DF21" s="221"/>
      <c r="DG21" s="221"/>
      <c r="DH21" s="221"/>
      <c r="DI21" s="221"/>
      <c r="DJ21" s="253"/>
      <c r="DK21" s="253"/>
      <c r="DL21" s="253"/>
      <c r="DM21" s="253"/>
      <c r="DN21" s="253"/>
      <c r="DO21" s="253"/>
      <c r="DP21" s="253"/>
      <c r="DQ21" s="240"/>
      <c r="DR21" s="240"/>
      <c r="DS21" s="240"/>
      <c r="DT21" s="240"/>
      <c r="DU21" s="240"/>
      <c r="DV21" s="240"/>
      <c r="DW21" s="240"/>
      <c r="DX21" s="224"/>
      <c r="DY21" s="224"/>
      <c r="DZ21" s="224"/>
      <c r="EA21" s="224"/>
      <c r="EB21" s="225"/>
    </row>
    <row r="22" spans="3:132" ht="16.5" customHeight="1">
      <c r="C22" s="38" t="s">
        <v>5</v>
      </c>
      <c r="D22" s="37"/>
      <c r="E22" s="37"/>
      <c r="F22" s="37"/>
      <c r="G22" s="37"/>
      <c r="H22" s="37"/>
      <c r="I22" s="37"/>
      <c r="J22" s="37"/>
      <c r="K22" s="37"/>
      <c r="L22" s="37"/>
      <c r="M22" s="319">
        <f>M23+M24</f>
        <v>9457394</v>
      </c>
      <c r="N22" s="319"/>
      <c r="O22" s="319"/>
      <c r="P22" s="319"/>
      <c r="Q22" s="319"/>
      <c r="R22" s="319"/>
      <c r="S22" s="319"/>
      <c r="T22" s="122">
        <f t="shared" si="3"/>
        <v>21.2</v>
      </c>
      <c r="U22" s="122"/>
      <c r="V22" s="122"/>
      <c r="W22" s="122"/>
      <c r="X22" s="319">
        <f>SUM(X23:AE24)</f>
        <v>8394280</v>
      </c>
      <c r="Y22" s="319"/>
      <c r="Z22" s="319"/>
      <c r="AA22" s="319"/>
      <c r="AB22" s="319"/>
      <c r="AC22" s="319"/>
      <c r="AD22" s="319"/>
      <c r="AE22" s="319"/>
      <c r="AF22" s="123">
        <f t="shared" si="4"/>
        <v>30</v>
      </c>
      <c r="AG22" s="123"/>
      <c r="AH22" s="123"/>
      <c r="AI22" s="124"/>
      <c r="AJ22" s="38"/>
      <c r="AK22" s="37"/>
      <c r="AL22" s="37"/>
      <c r="AM22" s="37"/>
      <c r="AN22" s="37"/>
      <c r="AO22" s="37"/>
      <c r="AP22" s="37"/>
      <c r="AQ22" s="37"/>
      <c r="AR22" s="226"/>
      <c r="AS22" s="226"/>
      <c r="AT22" s="226"/>
      <c r="AU22" s="226"/>
      <c r="AV22" s="226"/>
      <c r="AW22" s="226"/>
      <c r="AX22" s="226"/>
      <c r="AY22" s="313"/>
      <c r="AZ22" s="313"/>
      <c r="BA22" s="313"/>
      <c r="BB22" s="313"/>
      <c r="BC22" s="258"/>
      <c r="BD22" s="258"/>
      <c r="BE22" s="258"/>
      <c r="BF22" s="258"/>
      <c r="BG22" s="258"/>
      <c r="BH22" s="258"/>
      <c r="BI22" s="312"/>
      <c r="BJ22" s="347" t="s">
        <v>60</v>
      </c>
      <c r="BK22" s="88"/>
      <c r="BL22" s="88"/>
      <c r="BM22" s="88"/>
      <c r="BN22" s="88"/>
      <c r="BO22" s="89"/>
      <c r="BP22" s="69">
        <v>2403</v>
      </c>
      <c r="BQ22" s="84"/>
      <c r="BR22" s="84"/>
      <c r="BS22" s="84"/>
      <c r="BT22" s="84"/>
      <c r="BU22" s="84"/>
      <c r="BV22" s="85"/>
      <c r="BW22" s="72">
        <f t="shared" si="5"/>
        <v>0</v>
      </c>
      <c r="BX22" s="73"/>
      <c r="BY22" s="73"/>
      <c r="BZ22" s="74"/>
      <c r="CA22" s="81">
        <v>2403</v>
      </c>
      <c r="CB22" s="246"/>
      <c r="CC22" s="246"/>
      <c r="CD22" s="246"/>
      <c r="CE22" s="246"/>
      <c r="CF22" s="246"/>
      <c r="CG22" s="248"/>
      <c r="CH22" s="81">
        <v>1190</v>
      </c>
      <c r="CI22" s="246"/>
      <c r="CJ22" s="246"/>
      <c r="CK22" s="246"/>
      <c r="CL22" s="246"/>
      <c r="CM22" s="246"/>
      <c r="CN22" s="247"/>
      <c r="CO22" s="38" t="s">
        <v>68</v>
      </c>
      <c r="CP22" s="37"/>
      <c r="CQ22" s="37"/>
      <c r="CR22" s="37"/>
      <c r="CS22" s="37"/>
      <c r="CT22" s="37"/>
      <c r="CU22" s="37"/>
      <c r="CV22" s="37"/>
      <c r="CW22" s="37"/>
      <c r="CX22" s="37"/>
      <c r="CY22" s="253">
        <v>4324817</v>
      </c>
      <c r="CZ22" s="253"/>
      <c r="DA22" s="253"/>
      <c r="DB22" s="253"/>
      <c r="DC22" s="253"/>
      <c r="DD22" s="253"/>
      <c r="DE22" s="253"/>
      <c r="DF22" s="220">
        <f aca="true" t="shared" si="7" ref="DF22:DF27">ROUND(CY22/$CY$38*100,1)</f>
        <v>9.9</v>
      </c>
      <c r="DG22" s="220"/>
      <c r="DH22" s="220"/>
      <c r="DI22" s="220"/>
      <c r="DJ22" s="253">
        <v>3309248</v>
      </c>
      <c r="DK22" s="253"/>
      <c r="DL22" s="253"/>
      <c r="DM22" s="253"/>
      <c r="DN22" s="253"/>
      <c r="DO22" s="253"/>
      <c r="DP22" s="253"/>
      <c r="DQ22" s="240">
        <v>3063334</v>
      </c>
      <c r="DR22" s="240"/>
      <c r="DS22" s="240"/>
      <c r="DT22" s="240"/>
      <c r="DU22" s="240"/>
      <c r="DV22" s="240"/>
      <c r="DW22" s="240"/>
      <c r="DX22" s="233">
        <f t="shared" si="6"/>
        <v>10.4</v>
      </c>
      <c r="DY22" s="233"/>
      <c r="DZ22" s="233"/>
      <c r="EA22" s="233"/>
      <c r="EB22" s="234"/>
    </row>
    <row r="23" spans="3:132" ht="16.5" customHeight="1">
      <c r="C23" s="48" t="s">
        <v>14</v>
      </c>
      <c r="D23" s="35"/>
      <c r="E23" s="96" t="s">
        <v>118</v>
      </c>
      <c r="F23" s="96"/>
      <c r="G23" s="96"/>
      <c r="H23" s="96"/>
      <c r="I23" s="96"/>
      <c r="J23" s="96"/>
      <c r="K23" s="96"/>
      <c r="L23" s="96"/>
      <c r="M23" s="44">
        <v>8394280</v>
      </c>
      <c r="N23" s="44"/>
      <c r="O23" s="44"/>
      <c r="P23" s="44"/>
      <c r="Q23" s="44"/>
      <c r="R23" s="44"/>
      <c r="S23" s="44"/>
      <c r="T23" s="122">
        <f t="shared" si="3"/>
        <v>18.8</v>
      </c>
      <c r="U23" s="122"/>
      <c r="V23" s="122"/>
      <c r="W23" s="122"/>
      <c r="X23" s="44">
        <v>8394280</v>
      </c>
      <c r="Y23" s="44"/>
      <c r="Z23" s="44"/>
      <c r="AA23" s="44"/>
      <c r="AB23" s="44"/>
      <c r="AC23" s="44"/>
      <c r="AD23" s="44"/>
      <c r="AE23" s="44"/>
      <c r="AF23" s="123">
        <f t="shared" si="4"/>
        <v>30</v>
      </c>
      <c r="AG23" s="123"/>
      <c r="AH23" s="123"/>
      <c r="AI23" s="124"/>
      <c r="AJ23" s="38"/>
      <c r="AK23" s="37"/>
      <c r="AL23" s="37"/>
      <c r="AM23" s="37"/>
      <c r="AN23" s="37"/>
      <c r="AO23" s="37"/>
      <c r="AP23" s="37"/>
      <c r="AQ23" s="37"/>
      <c r="AR23" s="253"/>
      <c r="AS23" s="253"/>
      <c r="AT23" s="253"/>
      <c r="AU23" s="253"/>
      <c r="AV23" s="253"/>
      <c r="AW23" s="253"/>
      <c r="AX23" s="253"/>
      <c r="AY23" s="314"/>
      <c r="AZ23" s="314"/>
      <c r="BA23" s="314"/>
      <c r="BB23" s="314"/>
      <c r="BC23" s="240"/>
      <c r="BD23" s="240"/>
      <c r="BE23" s="240"/>
      <c r="BF23" s="240"/>
      <c r="BG23" s="240"/>
      <c r="BH23" s="240"/>
      <c r="BI23" s="303"/>
      <c r="BJ23" s="87" t="s">
        <v>53</v>
      </c>
      <c r="BK23" s="88"/>
      <c r="BL23" s="88"/>
      <c r="BM23" s="88"/>
      <c r="BN23" s="88"/>
      <c r="BO23" s="89"/>
      <c r="BP23" s="69">
        <v>6652822</v>
      </c>
      <c r="BQ23" s="84"/>
      <c r="BR23" s="84"/>
      <c r="BS23" s="84"/>
      <c r="BT23" s="84"/>
      <c r="BU23" s="84"/>
      <c r="BV23" s="85"/>
      <c r="BW23" s="72">
        <f t="shared" si="5"/>
        <v>15.3</v>
      </c>
      <c r="BX23" s="73"/>
      <c r="BY23" s="73"/>
      <c r="BZ23" s="74"/>
      <c r="CA23" s="81"/>
      <c r="CB23" s="246"/>
      <c r="CC23" s="246"/>
      <c r="CD23" s="246"/>
      <c r="CE23" s="246"/>
      <c r="CF23" s="246"/>
      <c r="CG23" s="248"/>
      <c r="CH23" s="81">
        <v>6224216</v>
      </c>
      <c r="CI23" s="246"/>
      <c r="CJ23" s="246"/>
      <c r="CK23" s="246"/>
      <c r="CL23" s="246"/>
      <c r="CM23" s="246"/>
      <c r="CN23" s="247"/>
      <c r="CO23" s="38" t="s">
        <v>69</v>
      </c>
      <c r="CP23" s="37"/>
      <c r="CQ23" s="37"/>
      <c r="CR23" s="37"/>
      <c r="CS23" s="37"/>
      <c r="CT23" s="37"/>
      <c r="CU23" s="37"/>
      <c r="CV23" s="37"/>
      <c r="CW23" s="37"/>
      <c r="CX23" s="37"/>
      <c r="CY23" s="253">
        <v>452339</v>
      </c>
      <c r="CZ23" s="253"/>
      <c r="DA23" s="253"/>
      <c r="DB23" s="253"/>
      <c r="DC23" s="253"/>
      <c r="DD23" s="253"/>
      <c r="DE23" s="253"/>
      <c r="DF23" s="220">
        <f>ROUND(CY23/$CY$38*100,1)+0.1</f>
        <v>1.1</v>
      </c>
      <c r="DG23" s="220"/>
      <c r="DH23" s="220"/>
      <c r="DI23" s="220"/>
      <c r="DJ23" s="253">
        <v>404462</v>
      </c>
      <c r="DK23" s="253"/>
      <c r="DL23" s="253"/>
      <c r="DM23" s="253"/>
      <c r="DN23" s="253"/>
      <c r="DO23" s="253"/>
      <c r="DP23" s="253"/>
      <c r="DQ23" s="240">
        <v>404462</v>
      </c>
      <c r="DR23" s="240"/>
      <c r="DS23" s="240"/>
      <c r="DT23" s="240"/>
      <c r="DU23" s="240"/>
      <c r="DV23" s="240"/>
      <c r="DW23" s="240"/>
      <c r="DX23" s="233">
        <f t="shared" si="6"/>
        <v>1.4</v>
      </c>
      <c r="DY23" s="233"/>
      <c r="DZ23" s="233"/>
      <c r="EA23" s="233"/>
      <c r="EB23" s="234"/>
    </row>
    <row r="24" spans="3:132" ht="16.5" customHeight="1">
      <c r="C24" s="338" t="s">
        <v>15</v>
      </c>
      <c r="D24" s="339"/>
      <c r="E24" s="96" t="s">
        <v>119</v>
      </c>
      <c r="F24" s="96"/>
      <c r="G24" s="96"/>
      <c r="H24" s="96"/>
      <c r="I24" s="96"/>
      <c r="J24" s="96"/>
      <c r="K24" s="96"/>
      <c r="L24" s="96"/>
      <c r="M24" s="44">
        <v>1063114</v>
      </c>
      <c r="N24" s="44"/>
      <c r="O24" s="44"/>
      <c r="P24" s="44"/>
      <c r="Q24" s="44"/>
      <c r="R24" s="44"/>
      <c r="S24" s="44"/>
      <c r="T24" s="122">
        <f t="shared" si="3"/>
        <v>2.4</v>
      </c>
      <c r="U24" s="122"/>
      <c r="V24" s="122"/>
      <c r="W24" s="122"/>
      <c r="X24" s="44">
        <v>0</v>
      </c>
      <c r="Y24" s="44"/>
      <c r="Z24" s="44"/>
      <c r="AA24" s="44"/>
      <c r="AB24" s="44"/>
      <c r="AC24" s="44"/>
      <c r="AD24" s="44"/>
      <c r="AE24" s="44"/>
      <c r="AF24" s="123">
        <f t="shared" si="4"/>
        <v>0</v>
      </c>
      <c r="AG24" s="123"/>
      <c r="AH24" s="123"/>
      <c r="AI24" s="124"/>
      <c r="AJ24" s="38" t="s">
        <v>26</v>
      </c>
      <c r="AK24" s="37"/>
      <c r="AL24" s="37"/>
      <c r="AM24" s="37"/>
      <c r="AN24" s="37"/>
      <c r="AO24" s="37"/>
      <c r="AP24" s="37"/>
      <c r="AQ24" s="37"/>
      <c r="AR24" s="253"/>
      <c r="AS24" s="253"/>
      <c r="AT24" s="253"/>
      <c r="AU24" s="253"/>
      <c r="AV24" s="253"/>
      <c r="AW24" s="253"/>
      <c r="AX24" s="253"/>
      <c r="AY24" s="314"/>
      <c r="AZ24" s="314"/>
      <c r="BA24" s="314"/>
      <c r="BB24" s="314"/>
      <c r="BC24" s="240"/>
      <c r="BD24" s="240"/>
      <c r="BE24" s="240"/>
      <c r="BF24" s="240"/>
      <c r="BG24" s="240"/>
      <c r="BH24" s="240"/>
      <c r="BI24" s="303"/>
      <c r="BJ24" s="87" t="s">
        <v>54</v>
      </c>
      <c r="BK24" s="92"/>
      <c r="BL24" s="92"/>
      <c r="BM24" s="92"/>
      <c r="BN24" s="92"/>
      <c r="BO24" s="92"/>
      <c r="BP24" s="69">
        <v>0</v>
      </c>
      <c r="BQ24" s="84"/>
      <c r="BR24" s="84"/>
      <c r="BS24" s="84"/>
      <c r="BT24" s="84"/>
      <c r="BU24" s="84"/>
      <c r="BV24" s="85"/>
      <c r="BW24" s="72">
        <f t="shared" si="5"/>
        <v>0</v>
      </c>
      <c r="BX24" s="73"/>
      <c r="BY24" s="73"/>
      <c r="BZ24" s="74"/>
      <c r="CA24" s="81"/>
      <c r="CB24" s="246"/>
      <c r="CC24" s="246"/>
      <c r="CD24" s="246"/>
      <c r="CE24" s="246"/>
      <c r="CF24" s="246"/>
      <c r="CG24" s="248"/>
      <c r="CH24" s="81"/>
      <c r="CI24" s="246"/>
      <c r="CJ24" s="246"/>
      <c r="CK24" s="246"/>
      <c r="CL24" s="246"/>
      <c r="CM24" s="246"/>
      <c r="CN24" s="247"/>
      <c r="CO24" s="36" t="s">
        <v>70</v>
      </c>
      <c r="CP24" s="37"/>
      <c r="CQ24" s="37"/>
      <c r="CR24" s="37"/>
      <c r="CS24" s="37"/>
      <c r="CT24" s="37"/>
      <c r="CU24" s="37"/>
      <c r="CV24" s="37"/>
      <c r="CW24" s="37"/>
      <c r="CX24" s="37"/>
      <c r="CY24" s="253">
        <v>4510254</v>
      </c>
      <c r="CZ24" s="253"/>
      <c r="DA24" s="253"/>
      <c r="DB24" s="253"/>
      <c r="DC24" s="253"/>
      <c r="DD24" s="253"/>
      <c r="DE24" s="253"/>
      <c r="DF24" s="220">
        <f t="shared" si="7"/>
        <v>10.3</v>
      </c>
      <c r="DG24" s="220"/>
      <c r="DH24" s="220"/>
      <c r="DI24" s="220"/>
      <c r="DJ24" s="253">
        <v>4158413</v>
      </c>
      <c r="DK24" s="253"/>
      <c r="DL24" s="253"/>
      <c r="DM24" s="253"/>
      <c r="DN24" s="253"/>
      <c r="DO24" s="253"/>
      <c r="DP24" s="253"/>
      <c r="DQ24" s="240">
        <v>3149997</v>
      </c>
      <c r="DR24" s="240"/>
      <c r="DS24" s="240"/>
      <c r="DT24" s="240"/>
      <c r="DU24" s="240"/>
      <c r="DV24" s="240"/>
      <c r="DW24" s="240"/>
      <c r="DX24" s="233">
        <f t="shared" si="6"/>
        <v>10.7</v>
      </c>
      <c r="DY24" s="233"/>
      <c r="DZ24" s="233"/>
      <c r="EA24" s="233"/>
      <c r="EB24" s="234"/>
    </row>
    <row r="25" spans="3:132" ht="16.5" customHeight="1">
      <c r="C25" s="340" t="s">
        <v>135</v>
      </c>
      <c r="D25" s="341"/>
      <c r="E25" s="341"/>
      <c r="F25" s="341"/>
      <c r="G25" s="341"/>
      <c r="H25" s="341"/>
      <c r="I25" s="341"/>
      <c r="J25" s="341"/>
      <c r="K25" s="341"/>
      <c r="L25" s="342"/>
      <c r="M25" s="44">
        <v>36988</v>
      </c>
      <c r="N25" s="44"/>
      <c r="O25" s="44"/>
      <c r="P25" s="44"/>
      <c r="Q25" s="44"/>
      <c r="R25" s="44"/>
      <c r="S25" s="44"/>
      <c r="T25" s="122">
        <f t="shared" si="3"/>
        <v>0.1</v>
      </c>
      <c r="U25" s="122"/>
      <c r="V25" s="122"/>
      <c r="W25" s="122"/>
      <c r="X25" s="44">
        <v>36988</v>
      </c>
      <c r="Y25" s="44"/>
      <c r="Z25" s="44"/>
      <c r="AA25" s="44"/>
      <c r="AB25" s="44"/>
      <c r="AC25" s="44"/>
      <c r="AD25" s="44"/>
      <c r="AE25" s="44"/>
      <c r="AF25" s="123">
        <f>ROUND(X25/$X$38*100,1)</f>
        <v>0.1</v>
      </c>
      <c r="AG25" s="123"/>
      <c r="AH25" s="123"/>
      <c r="AI25" s="124"/>
      <c r="AJ25" s="36" t="s">
        <v>27</v>
      </c>
      <c r="AK25" s="37"/>
      <c r="AL25" s="37"/>
      <c r="AM25" s="37"/>
      <c r="AN25" s="37"/>
      <c r="AO25" s="37"/>
      <c r="AP25" s="37"/>
      <c r="AQ25" s="37"/>
      <c r="AR25" s="254">
        <f>SUM(AR26:AX29)</f>
        <v>135189</v>
      </c>
      <c r="AS25" s="254"/>
      <c r="AT25" s="254"/>
      <c r="AU25" s="254"/>
      <c r="AV25" s="254"/>
      <c r="AW25" s="254"/>
      <c r="AX25" s="254"/>
      <c r="AY25" s="311">
        <f>SUM(AY26:BB29)</f>
        <v>0.8</v>
      </c>
      <c r="AZ25" s="311"/>
      <c r="BA25" s="311"/>
      <c r="BB25" s="311"/>
      <c r="BC25" s="240"/>
      <c r="BD25" s="240"/>
      <c r="BE25" s="240"/>
      <c r="BF25" s="240"/>
      <c r="BG25" s="240"/>
      <c r="BH25" s="240"/>
      <c r="BI25" s="303"/>
      <c r="BJ25" s="346" t="s">
        <v>153</v>
      </c>
      <c r="BK25" s="251"/>
      <c r="BL25" s="251"/>
      <c r="BM25" s="251"/>
      <c r="BN25" s="251"/>
      <c r="BO25" s="252"/>
      <c r="BP25" s="69">
        <v>0</v>
      </c>
      <c r="BQ25" s="84"/>
      <c r="BR25" s="84"/>
      <c r="BS25" s="84"/>
      <c r="BT25" s="84"/>
      <c r="BU25" s="84"/>
      <c r="BV25" s="85"/>
      <c r="BW25" s="72">
        <f t="shared" si="5"/>
        <v>0</v>
      </c>
      <c r="BX25" s="73"/>
      <c r="BY25" s="73"/>
      <c r="BZ25" s="74"/>
      <c r="CA25" s="81"/>
      <c r="CB25" s="246"/>
      <c r="CC25" s="246"/>
      <c r="CD25" s="246"/>
      <c r="CE25" s="246"/>
      <c r="CF25" s="246"/>
      <c r="CG25" s="248"/>
      <c r="CH25" s="81"/>
      <c r="CI25" s="246"/>
      <c r="CJ25" s="246"/>
      <c r="CK25" s="246"/>
      <c r="CL25" s="246"/>
      <c r="CM25" s="246"/>
      <c r="CN25" s="247"/>
      <c r="CO25" s="14"/>
      <c r="CP25" s="250" t="s">
        <v>132</v>
      </c>
      <c r="CQ25" s="251"/>
      <c r="CR25" s="251"/>
      <c r="CS25" s="251"/>
      <c r="CT25" s="251"/>
      <c r="CU25" s="251"/>
      <c r="CV25" s="251"/>
      <c r="CW25" s="251"/>
      <c r="CX25" s="252"/>
      <c r="CY25" s="253">
        <v>2402355</v>
      </c>
      <c r="CZ25" s="253"/>
      <c r="DA25" s="253"/>
      <c r="DB25" s="253"/>
      <c r="DC25" s="253"/>
      <c r="DD25" s="253"/>
      <c r="DE25" s="253"/>
      <c r="DF25" s="220">
        <f t="shared" si="7"/>
        <v>5.5</v>
      </c>
      <c r="DG25" s="220"/>
      <c r="DH25" s="220"/>
      <c r="DI25" s="220"/>
      <c r="DJ25" s="253">
        <v>2402355</v>
      </c>
      <c r="DK25" s="253"/>
      <c r="DL25" s="253"/>
      <c r="DM25" s="253"/>
      <c r="DN25" s="253"/>
      <c r="DO25" s="253"/>
      <c r="DP25" s="253"/>
      <c r="DQ25" s="240">
        <v>2402355</v>
      </c>
      <c r="DR25" s="240"/>
      <c r="DS25" s="240"/>
      <c r="DT25" s="240"/>
      <c r="DU25" s="240"/>
      <c r="DV25" s="240"/>
      <c r="DW25" s="240"/>
      <c r="DX25" s="233">
        <f t="shared" si="6"/>
        <v>8.1</v>
      </c>
      <c r="DY25" s="233"/>
      <c r="DZ25" s="233"/>
      <c r="EA25" s="233"/>
      <c r="EB25" s="234"/>
    </row>
    <row r="26" spans="3:132" ht="16.5" customHeight="1">
      <c r="C26" s="38" t="s">
        <v>6</v>
      </c>
      <c r="D26" s="37"/>
      <c r="E26" s="37"/>
      <c r="F26" s="37"/>
      <c r="G26" s="37"/>
      <c r="H26" s="37"/>
      <c r="I26" s="37"/>
      <c r="J26" s="37"/>
      <c r="K26" s="37"/>
      <c r="L26" s="37"/>
      <c r="M26" s="319">
        <f>SUM(M12:S25)-M23-M24</f>
        <v>28942217</v>
      </c>
      <c r="N26" s="319"/>
      <c r="O26" s="319"/>
      <c r="P26" s="319"/>
      <c r="Q26" s="319"/>
      <c r="R26" s="319"/>
      <c r="S26" s="319"/>
      <c r="T26" s="122">
        <f>SUM(T12:W25)-T23-T24</f>
        <v>64.8</v>
      </c>
      <c r="U26" s="122"/>
      <c r="V26" s="122"/>
      <c r="W26" s="122"/>
      <c r="X26" s="319">
        <f>SUM(X12:AE25)-X23-X24</f>
        <v>27879103</v>
      </c>
      <c r="Y26" s="319"/>
      <c r="Z26" s="319"/>
      <c r="AA26" s="319"/>
      <c r="AB26" s="319"/>
      <c r="AC26" s="319"/>
      <c r="AD26" s="319"/>
      <c r="AE26" s="319"/>
      <c r="AF26" s="123">
        <f>SUM(AF12:AI25)-AF23-AF24</f>
        <v>99.6</v>
      </c>
      <c r="AG26" s="123"/>
      <c r="AH26" s="123"/>
      <c r="AI26" s="124"/>
      <c r="AJ26" s="39"/>
      <c r="AK26" s="37" t="s">
        <v>28</v>
      </c>
      <c r="AL26" s="37"/>
      <c r="AM26" s="37"/>
      <c r="AN26" s="37"/>
      <c r="AO26" s="37"/>
      <c r="AP26" s="37"/>
      <c r="AQ26" s="37"/>
      <c r="AR26" s="253">
        <v>135189</v>
      </c>
      <c r="AS26" s="253"/>
      <c r="AT26" s="253"/>
      <c r="AU26" s="253"/>
      <c r="AV26" s="253"/>
      <c r="AW26" s="253"/>
      <c r="AX26" s="253"/>
      <c r="AY26" s="311">
        <f>ROUND(AR26/$AR$30*100,1)-0.1</f>
        <v>0.8</v>
      </c>
      <c r="AZ26" s="311"/>
      <c r="BA26" s="311"/>
      <c r="BB26" s="311"/>
      <c r="BC26" s="240"/>
      <c r="BD26" s="240"/>
      <c r="BE26" s="240"/>
      <c r="BF26" s="240"/>
      <c r="BG26" s="240"/>
      <c r="BH26" s="240"/>
      <c r="BI26" s="303"/>
      <c r="BJ26" s="87"/>
      <c r="BK26" s="92"/>
      <c r="BL26" s="92"/>
      <c r="BM26" s="92"/>
      <c r="BN26" s="92"/>
      <c r="BO26" s="92"/>
      <c r="BP26" s="69"/>
      <c r="BQ26" s="84"/>
      <c r="BR26" s="84"/>
      <c r="BS26" s="84"/>
      <c r="BT26" s="84"/>
      <c r="BU26" s="84"/>
      <c r="BV26" s="85"/>
      <c r="BW26" s="172"/>
      <c r="BX26" s="112"/>
      <c r="BY26" s="112"/>
      <c r="BZ26" s="113"/>
      <c r="CA26" s="265"/>
      <c r="CB26" s="266"/>
      <c r="CC26" s="266"/>
      <c r="CD26" s="266"/>
      <c r="CE26" s="266"/>
      <c r="CF26" s="266"/>
      <c r="CG26" s="267"/>
      <c r="CH26" s="265"/>
      <c r="CI26" s="266"/>
      <c r="CJ26" s="266"/>
      <c r="CK26" s="266"/>
      <c r="CL26" s="266"/>
      <c r="CM26" s="266"/>
      <c r="CN26" s="279"/>
      <c r="CO26" s="38" t="s">
        <v>71</v>
      </c>
      <c r="CP26" s="37"/>
      <c r="CQ26" s="37"/>
      <c r="CR26" s="37"/>
      <c r="CS26" s="37"/>
      <c r="CT26" s="37"/>
      <c r="CU26" s="37"/>
      <c r="CV26" s="37"/>
      <c r="CW26" s="37"/>
      <c r="CX26" s="37"/>
      <c r="CY26" s="253">
        <v>274333</v>
      </c>
      <c r="CZ26" s="253"/>
      <c r="DA26" s="253"/>
      <c r="DB26" s="253"/>
      <c r="DC26" s="253"/>
      <c r="DD26" s="253"/>
      <c r="DE26" s="253"/>
      <c r="DF26" s="220">
        <f t="shared" si="7"/>
        <v>0.6</v>
      </c>
      <c r="DG26" s="220"/>
      <c r="DH26" s="220"/>
      <c r="DI26" s="220"/>
      <c r="DJ26" s="253">
        <v>265217</v>
      </c>
      <c r="DK26" s="253"/>
      <c r="DL26" s="253"/>
      <c r="DM26" s="253"/>
      <c r="DN26" s="253"/>
      <c r="DO26" s="253"/>
      <c r="DP26" s="253"/>
      <c r="DQ26" s="240" t="s">
        <v>138</v>
      </c>
      <c r="DR26" s="240"/>
      <c r="DS26" s="240"/>
      <c r="DT26" s="240"/>
      <c r="DU26" s="240"/>
      <c r="DV26" s="240"/>
      <c r="DW26" s="240"/>
      <c r="DX26" s="222" t="s">
        <v>137</v>
      </c>
      <c r="DY26" s="222"/>
      <c r="DZ26" s="222"/>
      <c r="EA26" s="222"/>
      <c r="EB26" s="223"/>
    </row>
    <row r="27" spans="3:132" ht="16.5" customHeight="1">
      <c r="C27" s="38" t="s">
        <v>7</v>
      </c>
      <c r="D27" s="37"/>
      <c r="E27" s="37"/>
      <c r="F27" s="37"/>
      <c r="G27" s="37"/>
      <c r="H27" s="37"/>
      <c r="I27" s="37"/>
      <c r="J27" s="37"/>
      <c r="K27" s="37"/>
      <c r="L27" s="37"/>
      <c r="M27" s="44">
        <v>452129</v>
      </c>
      <c r="N27" s="44"/>
      <c r="O27" s="44"/>
      <c r="P27" s="44"/>
      <c r="Q27" s="44"/>
      <c r="R27" s="44"/>
      <c r="S27" s="44"/>
      <c r="T27" s="122">
        <f>ROUND(M27/$M$38*100,1)</f>
        <v>1</v>
      </c>
      <c r="U27" s="122"/>
      <c r="V27" s="122"/>
      <c r="W27" s="122"/>
      <c r="X27" s="44">
        <v>0</v>
      </c>
      <c r="Y27" s="44"/>
      <c r="Z27" s="44"/>
      <c r="AA27" s="44"/>
      <c r="AB27" s="44"/>
      <c r="AC27" s="44"/>
      <c r="AD27" s="44"/>
      <c r="AE27" s="44"/>
      <c r="AF27" s="123">
        <f>ROUND(X27/$X$38*100,1)</f>
        <v>0</v>
      </c>
      <c r="AG27" s="123"/>
      <c r="AH27" s="123"/>
      <c r="AI27" s="124"/>
      <c r="AJ27" s="39"/>
      <c r="AK27" s="37" t="s">
        <v>29</v>
      </c>
      <c r="AL27" s="37"/>
      <c r="AM27" s="37"/>
      <c r="AN27" s="37"/>
      <c r="AO27" s="37"/>
      <c r="AP27" s="37"/>
      <c r="AQ27" s="37"/>
      <c r="AR27" s="253"/>
      <c r="AS27" s="253"/>
      <c r="AT27" s="253"/>
      <c r="AU27" s="253"/>
      <c r="AV27" s="253"/>
      <c r="AW27" s="253"/>
      <c r="AX27" s="253"/>
      <c r="AY27" s="96"/>
      <c r="AZ27" s="96"/>
      <c r="BA27" s="96"/>
      <c r="BB27" s="96"/>
      <c r="BC27" s="240"/>
      <c r="BD27" s="240"/>
      <c r="BE27" s="240"/>
      <c r="BF27" s="240"/>
      <c r="BG27" s="240"/>
      <c r="BH27" s="240"/>
      <c r="BI27" s="303"/>
      <c r="BJ27" s="346"/>
      <c r="BK27" s="251"/>
      <c r="BL27" s="251"/>
      <c r="BM27" s="251"/>
      <c r="BN27" s="251"/>
      <c r="BO27" s="252"/>
      <c r="BP27" s="69"/>
      <c r="BQ27" s="84"/>
      <c r="BR27" s="84"/>
      <c r="BS27" s="84"/>
      <c r="BT27" s="84"/>
      <c r="BU27" s="84"/>
      <c r="BV27" s="85"/>
      <c r="BW27" s="172"/>
      <c r="BX27" s="112"/>
      <c r="BY27" s="112"/>
      <c r="BZ27" s="113"/>
      <c r="CA27" s="265"/>
      <c r="CB27" s="266"/>
      <c r="CC27" s="266"/>
      <c r="CD27" s="266"/>
      <c r="CE27" s="266"/>
      <c r="CF27" s="266"/>
      <c r="CG27" s="267"/>
      <c r="CH27" s="265"/>
      <c r="CI27" s="266"/>
      <c r="CJ27" s="266"/>
      <c r="CK27" s="266"/>
      <c r="CL27" s="266"/>
      <c r="CM27" s="266"/>
      <c r="CN27" s="279"/>
      <c r="CO27" s="315" t="s">
        <v>80</v>
      </c>
      <c r="CP27" s="80"/>
      <c r="CQ27" s="80"/>
      <c r="CR27" s="80"/>
      <c r="CS27" s="80"/>
      <c r="CT27" s="80"/>
      <c r="CU27" s="80"/>
      <c r="CV27" s="80"/>
      <c r="CW27" s="80"/>
      <c r="CX27" s="80"/>
      <c r="CY27" s="253">
        <f>145263+856899</f>
        <v>1002162</v>
      </c>
      <c r="CZ27" s="253"/>
      <c r="DA27" s="253"/>
      <c r="DB27" s="253"/>
      <c r="DC27" s="253"/>
      <c r="DD27" s="253"/>
      <c r="DE27" s="253"/>
      <c r="DF27" s="220">
        <f t="shared" si="7"/>
        <v>2.3</v>
      </c>
      <c r="DG27" s="220"/>
      <c r="DH27" s="220"/>
      <c r="DI27" s="220"/>
      <c r="DJ27" s="253">
        <v>37412</v>
      </c>
      <c r="DK27" s="253"/>
      <c r="DL27" s="253"/>
      <c r="DM27" s="253"/>
      <c r="DN27" s="253"/>
      <c r="DO27" s="253"/>
      <c r="DP27" s="253"/>
      <c r="DQ27" s="240" t="s">
        <v>86</v>
      </c>
      <c r="DR27" s="240"/>
      <c r="DS27" s="240"/>
      <c r="DT27" s="240"/>
      <c r="DU27" s="240"/>
      <c r="DV27" s="240"/>
      <c r="DW27" s="240"/>
      <c r="DX27" s="222" t="s">
        <v>137</v>
      </c>
      <c r="DY27" s="222"/>
      <c r="DZ27" s="222"/>
      <c r="EA27" s="222"/>
      <c r="EB27" s="223"/>
    </row>
    <row r="28" spans="3:132" ht="16.5" customHeight="1" thickBot="1">
      <c r="C28" s="38" t="s">
        <v>8</v>
      </c>
      <c r="D28" s="37"/>
      <c r="E28" s="37"/>
      <c r="F28" s="37"/>
      <c r="G28" s="37"/>
      <c r="H28" s="37"/>
      <c r="I28" s="37"/>
      <c r="J28" s="37"/>
      <c r="K28" s="37"/>
      <c r="L28" s="37"/>
      <c r="M28" s="44">
        <v>675548</v>
      </c>
      <c r="N28" s="44"/>
      <c r="O28" s="44"/>
      <c r="P28" s="44"/>
      <c r="Q28" s="44"/>
      <c r="R28" s="44"/>
      <c r="S28" s="44"/>
      <c r="T28" s="122">
        <f>ROUND(M28/$M$38*100,1)</f>
        <v>1.5</v>
      </c>
      <c r="U28" s="122"/>
      <c r="V28" s="122"/>
      <c r="W28" s="122"/>
      <c r="X28" s="44">
        <v>61611</v>
      </c>
      <c r="Y28" s="44"/>
      <c r="Z28" s="44"/>
      <c r="AA28" s="44"/>
      <c r="AB28" s="44"/>
      <c r="AC28" s="44"/>
      <c r="AD28" s="44"/>
      <c r="AE28" s="44"/>
      <c r="AF28" s="123">
        <f aca="true" t="shared" si="8" ref="AF28:AF35">ROUND(X28/$X$38*100,1)</f>
        <v>0.2</v>
      </c>
      <c r="AG28" s="123"/>
      <c r="AH28" s="123"/>
      <c r="AI28" s="124"/>
      <c r="AJ28" s="39"/>
      <c r="AK28" s="37" t="s">
        <v>30</v>
      </c>
      <c r="AL28" s="37"/>
      <c r="AM28" s="37"/>
      <c r="AN28" s="37"/>
      <c r="AO28" s="37"/>
      <c r="AP28" s="37"/>
      <c r="AQ28" s="37"/>
      <c r="AR28" s="253"/>
      <c r="AS28" s="253"/>
      <c r="AT28" s="253"/>
      <c r="AU28" s="253"/>
      <c r="AV28" s="253"/>
      <c r="AW28" s="253"/>
      <c r="AX28" s="253"/>
      <c r="AY28" s="96"/>
      <c r="AZ28" s="96"/>
      <c r="BA28" s="96"/>
      <c r="BB28" s="96"/>
      <c r="BC28" s="240"/>
      <c r="BD28" s="240"/>
      <c r="BE28" s="240"/>
      <c r="BF28" s="240"/>
      <c r="BG28" s="240"/>
      <c r="BH28" s="240"/>
      <c r="BI28" s="303"/>
      <c r="BJ28" s="111"/>
      <c r="BK28" s="112"/>
      <c r="BL28" s="112"/>
      <c r="BM28" s="112"/>
      <c r="BN28" s="112"/>
      <c r="BO28" s="113"/>
      <c r="BP28" s="69"/>
      <c r="BQ28" s="84"/>
      <c r="BR28" s="84"/>
      <c r="BS28" s="84"/>
      <c r="BT28" s="84"/>
      <c r="BU28" s="84"/>
      <c r="BV28" s="85"/>
      <c r="BW28" s="172"/>
      <c r="BX28" s="112"/>
      <c r="BY28" s="112"/>
      <c r="BZ28" s="113"/>
      <c r="CA28" s="265"/>
      <c r="CB28" s="266"/>
      <c r="CC28" s="266"/>
      <c r="CD28" s="266"/>
      <c r="CE28" s="266"/>
      <c r="CF28" s="266"/>
      <c r="CG28" s="267"/>
      <c r="CH28" s="265"/>
      <c r="CI28" s="266"/>
      <c r="CJ28" s="266"/>
      <c r="CK28" s="266"/>
      <c r="CL28" s="266"/>
      <c r="CM28" s="266"/>
      <c r="CN28" s="279"/>
      <c r="CO28" s="38" t="s">
        <v>72</v>
      </c>
      <c r="CP28" s="37"/>
      <c r="CQ28" s="37"/>
      <c r="CR28" s="37"/>
      <c r="CS28" s="37"/>
      <c r="CT28" s="37"/>
      <c r="CU28" s="37"/>
      <c r="CV28" s="37"/>
      <c r="CW28" s="37"/>
      <c r="CX28" s="37"/>
      <c r="CY28" s="253">
        <v>4599672</v>
      </c>
      <c r="CZ28" s="253"/>
      <c r="DA28" s="253"/>
      <c r="DB28" s="253"/>
      <c r="DC28" s="253"/>
      <c r="DD28" s="253"/>
      <c r="DE28" s="253"/>
      <c r="DF28" s="220">
        <f>ROUND(CY28/$CY$38*100,1)+0.1</f>
        <v>10.6</v>
      </c>
      <c r="DG28" s="220"/>
      <c r="DH28" s="220"/>
      <c r="DI28" s="220"/>
      <c r="DJ28" s="253">
        <v>4211066</v>
      </c>
      <c r="DK28" s="253"/>
      <c r="DL28" s="253"/>
      <c r="DM28" s="253"/>
      <c r="DN28" s="253"/>
      <c r="DO28" s="253"/>
      <c r="DP28" s="253"/>
      <c r="DQ28" s="241">
        <v>3346099</v>
      </c>
      <c r="DR28" s="241"/>
      <c r="DS28" s="241"/>
      <c r="DT28" s="241"/>
      <c r="DU28" s="241"/>
      <c r="DV28" s="241"/>
      <c r="DW28" s="241"/>
      <c r="DX28" s="235">
        <f t="shared" si="6"/>
        <v>11.3</v>
      </c>
      <c r="DY28" s="235"/>
      <c r="DZ28" s="235"/>
      <c r="EA28" s="235"/>
      <c r="EB28" s="236"/>
    </row>
    <row r="29" spans="3:132" ht="16.5" customHeight="1" thickBot="1">
      <c r="C29" s="38" t="s">
        <v>120</v>
      </c>
      <c r="D29" s="37"/>
      <c r="E29" s="37"/>
      <c r="F29" s="37"/>
      <c r="G29" s="37"/>
      <c r="H29" s="37"/>
      <c r="I29" s="37"/>
      <c r="J29" s="37"/>
      <c r="K29" s="37"/>
      <c r="L29" s="37"/>
      <c r="M29" s="44">
        <v>227749</v>
      </c>
      <c r="N29" s="44"/>
      <c r="O29" s="44"/>
      <c r="P29" s="44"/>
      <c r="Q29" s="44"/>
      <c r="R29" s="44"/>
      <c r="S29" s="44"/>
      <c r="T29" s="122">
        <f t="shared" si="3"/>
        <v>0.5</v>
      </c>
      <c r="U29" s="122"/>
      <c r="V29" s="122"/>
      <c r="W29" s="122"/>
      <c r="X29" s="44">
        <v>0</v>
      </c>
      <c r="Y29" s="44"/>
      <c r="Z29" s="44"/>
      <c r="AA29" s="44"/>
      <c r="AB29" s="44"/>
      <c r="AC29" s="44"/>
      <c r="AD29" s="44"/>
      <c r="AE29" s="44"/>
      <c r="AF29" s="123">
        <f t="shared" si="8"/>
        <v>0</v>
      </c>
      <c r="AG29" s="123"/>
      <c r="AH29" s="123"/>
      <c r="AI29" s="124"/>
      <c r="AJ29" s="40"/>
      <c r="AK29" s="37" t="s">
        <v>31</v>
      </c>
      <c r="AL29" s="37"/>
      <c r="AM29" s="37"/>
      <c r="AN29" s="37"/>
      <c r="AO29" s="37"/>
      <c r="AP29" s="37"/>
      <c r="AQ29" s="37"/>
      <c r="AR29" s="253"/>
      <c r="AS29" s="253"/>
      <c r="AT29" s="253"/>
      <c r="AU29" s="253"/>
      <c r="AV29" s="253"/>
      <c r="AW29" s="253"/>
      <c r="AX29" s="253"/>
      <c r="AY29" s="96"/>
      <c r="AZ29" s="96"/>
      <c r="BA29" s="96"/>
      <c r="BB29" s="96"/>
      <c r="BC29" s="240"/>
      <c r="BD29" s="240"/>
      <c r="BE29" s="240"/>
      <c r="BF29" s="240"/>
      <c r="BG29" s="240"/>
      <c r="BH29" s="240"/>
      <c r="BI29" s="303"/>
      <c r="BJ29" s="55" t="s">
        <v>131</v>
      </c>
      <c r="BK29" s="56"/>
      <c r="BL29" s="56"/>
      <c r="BM29" s="56"/>
      <c r="BN29" s="56"/>
      <c r="BO29" s="57"/>
      <c r="BP29" s="271">
        <f>SUM(BP12:BV28)</f>
        <v>43616714</v>
      </c>
      <c r="BQ29" s="272"/>
      <c r="BR29" s="272"/>
      <c r="BS29" s="272"/>
      <c r="BT29" s="272"/>
      <c r="BU29" s="272"/>
      <c r="BV29" s="273"/>
      <c r="BW29" s="343">
        <f>SUM(BW12:BZ28)</f>
        <v>100</v>
      </c>
      <c r="BX29" s="344"/>
      <c r="BY29" s="344"/>
      <c r="BZ29" s="345"/>
      <c r="CA29" s="271">
        <f>SUM(CA12:CG28)</f>
        <v>6148117</v>
      </c>
      <c r="CB29" s="272"/>
      <c r="CC29" s="272"/>
      <c r="CD29" s="272"/>
      <c r="CE29" s="272"/>
      <c r="CF29" s="272"/>
      <c r="CG29" s="273"/>
      <c r="CH29" s="268">
        <f>SUM(CH12:CN28)</f>
        <v>30924088</v>
      </c>
      <c r="CI29" s="269"/>
      <c r="CJ29" s="269"/>
      <c r="CK29" s="269"/>
      <c r="CL29" s="269"/>
      <c r="CM29" s="269"/>
      <c r="CN29" s="270"/>
      <c r="CO29" s="36" t="s">
        <v>73</v>
      </c>
      <c r="CP29" s="37"/>
      <c r="CQ29" s="37"/>
      <c r="CR29" s="37"/>
      <c r="CS29" s="37"/>
      <c r="CT29" s="37"/>
      <c r="CU29" s="37"/>
      <c r="CV29" s="37"/>
      <c r="CW29" s="37"/>
      <c r="CX29" s="37"/>
      <c r="CY29" s="254">
        <f>SUM(CY31,CY34)</f>
        <v>6148117</v>
      </c>
      <c r="CZ29" s="254"/>
      <c r="DA29" s="254"/>
      <c r="DB29" s="254"/>
      <c r="DC29" s="254"/>
      <c r="DD29" s="254"/>
      <c r="DE29" s="254"/>
      <c r="DF29" s="220">
        <f>SUM(DF31,DF34)</f>
        <v>14.1</v>
      </c>
      <c r="DG29" s="220"/>
      <c r="DH29" s="220"/>
      <c r="DI29" s="220"/>
      <c r="DJ29" s="254">
        <f>SUM(DJ31,DJ34)</f>
        <v>1481255</v>
      </c>
      <c r="DK29" s="254"/>
      <c r="DL29" s="254"/>
      <c r="DM29" s="254"/>
      <c r="DN29" s="254"/>
      <c r="DO29" s="254"/>
      <c r="DP29" s="75"/>
      <c r="DQ29" s="237" t="s">
        <v>139</v>
      </c>
      <c r="DR29" s="238"/>
      <c r="DS29" s="238"/>
      <c r="DT29" s="238"/>
      <c r="DU29" s="238"/>
      <c r="DV29" s="238"/>
      <c r="DW29" s="238"/>
      <c r="DX29" s="238"/>
      <c r="DY29" s="238"/>
      <c r="DZ29" s="238"/>
      <c r="EA29" s="238"/>
      <c r="EB29" s="239"/>
    </row>
    <row r="30" spans="3:132" ht="16.5" customHeight="1">
      <c r="C30" s="38" t="s">
        <v>121</v>
      </c>
      <c r="D30" s="37"/>
      <c r="E30" s="37"/>
      <c r="F30" s="37"/>
      <c r="G30" s="37"/>
      <c r="H30" s="37"/>
      <c r="I30" s="37"/>
      <c r="J30" s="37"/>
      <c r="K30" s="37"/>
      <c r="L30" s="37"/>
      <c r="M30" s="44">
        <v>4945625</v>
      </c>
      <c r="N30" s="44"/>
      <c r="O30" s="44"/>
      <c r="P30" s="44"/>
      <c r="Q30" s="44"/>
      <c r="R30" s="44"/>
      <c r="S30" s="44"/>
      <c r="T30" s="122">
        <f>ROUND(M30/$M$38*100,1)</f>
        <v>11.1</v>
      </c>
      <c r="U30" s="122"/>
      <c r="V30" s="122"/>
      <c r="W30" s="122"/>
      <c r="X30" s="44">
        <v>0</v>
      </c>
      <c r="Y30" s="44"/>
      <c r="Z30" s="44"/>
      <c r="AA30" s="44"/>
      <c r="AB30" s="44"/>
      <c r="AC30" s="44"/>
      <c r="AD30" s="44"/>
      <c r="AE30" s="44"/>
      <c r="AF30" s="123">
        <f t="shared" si="8"/>
        <v>0</v>
      </c>
      <c r="AG30" s="123"/>
      <c r="AH30" s="123"/>
      <c r="AI30" s="124"/>
      <c r="AJ30" s="111" t="s">
        <v>130</v>
      </c>
      <c r="AK30" s="112"/>
      <c r="AL30" s="112"/>
      <c r="AM30" s="112"/>
      <c r="AN30" s="112"/>
      <c r="AO30" s="112"/>
      <c r="AP30" s="112"/>
      <c r="AQ30" s="113"/>
      <c r="AR30" s="254">
        <f>AR20+AR25</f>
        <v>15839277</v>
      </c>
      <c r="AS30" s="254"/>
      <c r="AT30" s="254"/>
      <c r="AU30" s="254"/>
      <c r="AV30" s="254"/>
      <c r="AW30" s="254"/>
      <c r="AX30" s="254"/>
      <c r="AY30" s="114">
        <f>AY20+AY25</f>
        <v>100</v>
      </c>
      <c r="AZ30" s="114"/>
      <c r="BA30" s="114"/>
      <c r="BB30" s="114"/>
      <c r="BC30" s="304">
        <f>BC20+BC25</f>
        <v>590291</v>
      </c>
      <c r="BD30" s="304"/>
      <c r="BE30" s="304"/>
      <c r="BF30" s="304"/>
      <c r="BG30" s="304"/>
      <c r="BH30" s="304"/>
      <c r="BI30" s="305"/>
      <c r="BJ30" s="5"/>
      <c r="BK30" s="6"/>
      <c r="BL30" s="6" t="s">
        <v>58</v>
      </c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13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10"/>
      <c r="CO30" s="14"/>
      <c r="CP30" s="37" t="s">
        <v>74</v>
      </c>
      <c r="CQ30" s="37"/>
      <c r="CR30" s="37"/>
      <c r="CS30" s="37"/>
      <c r="CT30" s="37"/>
      <c r="CU30" s="37"/>
      <c r="CV30" s="37"/>
      <c r="CW30" s="37"/>
      <c r="CX30" s="37"/>
      <c r="CY30" s="253">
        <v>66113</v>
      </c>
      <c r="CZ30" s="253"/>
      <c r="DA30" s="253"/>
      <c r="DB30" s="253"/>
      <c r="DC30" s="253"/>
      <c r="DD30" s="253"/>
      <c r="DE30" s="253"/>
      <c r="DF30" s="220">
        <f>ROUND(CY30/$CY$38*100,1)</f>
        <v>0.2</v>
      </c>
      <c r="DG30" s="220"/>
      <c r="DH30" s="220"/>
      <c r="DI30" s="220"/>
      <c r="DJ30" s="253">
        <v>62171</v>
      </c>
      <c r="DK30" s="253"/>
      <c r="DL30" s="253"/>
      <c r="DM30" s="253"/>
      <c r="DN30" s="253"/>
      <c r="DO30" s="253"/>
      <c r="DP30" s="69"/>
      <c r="DQ30" s="213">
        <f>SUM(DQ18,DQ22:DW24,DQ28)</f>
        <v>26573104</v>
      </c>
      <c r="DR30" s="214"/>
      <c r="DS30" s="214"/>
      <c r="DT30" s="214"/>
      <c r="DU30" s="214"/>
      <c r="DV30" s="214"/>
      <c r="DW30" s="214"/>
      <c r="DX30" s="214"/>
      <c r="DY30" s="214"/>
      <c r="DZ30" s="214"/>
      <c r="EA30" s="214"/>
      <c r="EB30" s="215"/>
    </row>
    <row r="31" spans="3:132" ht="16.5" customHeight="1">
      <c r="C31" s="38" t="s">
        <v>122</v>
      </c>
      <c r="D31" s="37"/>
      <c r="E31" s="37"/>
      <c r="F31" s="37"/>
      <c r="G31" s="37"/>
      <c r="H31" s="37"/>
      <c r="I31" s="37"/>
      <c r="J31" s="37"/>
      <c r="K31" s="37"/>
      <c r="L31" s="37"/>
      <c r="M31" s="44">
        <v>1910926</v>
      </c>
      <c r="N31" s="44"/>
      <c r="O31" s="44"/>
      <c r="P31" s="44"/>
      <c r="Q31" s="44"/>
      <c r="R31" s="44"/>
      <c r="S31" s="44"/>
      <c r="T31" s="122">
        <f t="shared" si="3"/>
        <v>4.3</v>
      </c>
      <c r="U31" s="122"/>
      <c r="V31" s="122"/>
      <c r="W31" s="122"/>
      <c r="X31" s="44">
        <v>0</v>
      </c>
      <c r="Y31" s="44"/>
      <c r="Z31" s="44"/>
      <c r="AA31" s="44"/>
      <c r="AB31" s="44"/>
      <c r="AC31" s="44"/>
      <c r="AD31" s="44"/>
      <c r="AE31" s="44"/>
      <c r="AF31" s="123">
        <f t="shared" si="8"/>
        <v>0</v>
      </c>
      <c r="AG31" s="123"/>
      <c r="AH31" s="123"/>
      <c r="AI31" s="124"/>
      <c r="AJ31" s="48" t="s">
        <v>42</v>
      </c>
      <c r="AK31" s="35"/>
      <c r="AL31" s="113" t="s">
        <v>32</v>
      </c>
      <c r="AM31" s="96"/>
      <c r="AN31" s="96"/>
      <c r="AO31" s="96"/>
      <c r="AP31" s="96"/>
      <c r="AQ31" s="96"/>
      <c r="AR31" s="96"/>
      <c r="AS31" s="96"/>
      <c r="AT31" s="96"/>
      <c r="AU31" s="96" t="s">
        <v>39</v>
      </c>
      <c r="AV31" s="96"/>
      <c r="AW31" s="96"/>
      <c r="AX31" s="96"/>
      <c r="AY31" s="96"/>
      <c r="AZ31" s="96" t="s">
        <v>40</v>
      </c>
      <c r="BA31" s="96"/>
      <c r="BB31" s="96"/>
      <c r="BC31" s="96"/>
      <c r="BD31" s="96"/>
      <c r="BE31" s="96" t="s">
        <v>41</v>
      </c>
      <c r="BF31" s="96"/>
      <c r="BG31" s="96"/>
      <c r="BH31" s="96"/>
      <c r="BI31" s="149"/>
      <c r="BJ31" s="1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11"/>
      <c r="CO31" s="48" t="s">
        <v>82</v>
      </c>
      <c r="CP31" s="49"/>
      <c r="CQ31" s="37" t="s">
        <v>75</v>
      </c>
      <c r="CR31" s="37"/>
      <c r="CS31" s="37"/>
      <c r="CT31" s="37"/>
      <c r="CU31" s="37"/>
      <c r="CV31" s="37"/>
      <c r="CW31" s="37"/>
      <c r="CX31" s="37"/>
      <c r="CY31" s="254">
        <f>SUM(CY32:DE33)</f>
        <v>6145714</v>
      </c>
      <c r="CZ31" s="254"/>
      <c r="DA31" s="254"/>
      <c r="DB31" s="254"/>
      <c r="DC31" s="254"/>
      <c r="DD31" s="254"/>
      <c r="DE31" s="254"/>
      <c r="DF31" s="220">
        <f>ROUND(CY31/$CY$38*100,1)</f>
        <v>14.1</v>
      </c>
      <c r="DG31" s="220"/>
      <c r="DH31" s="220"/>
      <c r="DI31" s="220"/>
      <c r="DJ31" s="254">
        <f>SUM(DJ32:DP33)</f>
        <v>1480065</v>
      </c>
      <c r="DK31" s="254"/>
      <c r="DL31" s="254"/>
      <c r="DM31" s="254"/>
      <c r="DN31" s="254"/>
      <c r="DO31" s="254"/>
      <c r="DP31" s="75"/>
      <c r="DQ31" s="230" t="s">
        <v>84</v>
      </c>
      <c r="DR31" s="231"/>
      <c r="DS31" s="231"/>
      <c r="DT31" s="231"/>
      <c r="DU31" s="231"/>
      <c r="DV31" s="231"/>
      <c r="DW31" s="231"/>
      <c r="DX31" s="231"/>
      <c r="DY31" s="231"/>
      <c r="DZ31" s="231"/>
      <c r="EA31" s="231"/>
      <c r="EB31" s="232"/>
    </row>
    <row r="32" spans="3:132" ht="16.5" customHeight="1">
      <c r="C32" s="38" t="s">
        <v>123</v>
      </c>
      <c r="D32" s="37"/>
      <c r="E32" s="37"/>
      <c r="F32" s="37"/>
      <c r="G32" s="37"/>
      <c r="H32" s="37"/>
      <c r="I32" s="37"/>
      <c r="J32" s="37"/>
      <c r="K32" s="37"/>
      <c r="L32" s="37"/>
      <c r="M32" s="44">
        <v>62802</v>
      </c>
      <c r="N32" s="44"/>
      <c r="O32" s="44"/>
      <c r="P32" s="44"/>
      <c r="Q32" s="44"/>
      <c r="R32" s="44"/>
      <c r="S32" s="44"/>
      <c r="T32" s="122">
        <f t="shared" si="3"/>
        <v>0.1</v>
      </c>
      <c r="U32" s="122"/>
      <c r="V32" s="122"/>
      <c r="W32" s="122"/>
      <c r="X32" s="44">
        <v>44116</v>
      </c>
      <c r="Y32" s="44"/>
      <c r="Z32" s="44"/>
      <c r="AA32" s="44"/>
      <c r="AB32" s="44"/>
      <c r="AC32" s="44"/>
      <c r="AD32" s="44"/>
      <c r="AE32" s="44"/>
      <c r="AF32" s="123">
        <f t="shared" si="8"/>
        <v>0.2</v>
      </c>
      <c r="AG32" s="123"/>
      <c r="AH32" s="123"/>
      <c r="AI32" s="124"/>
      <c r="AJ32" s="50"/>
      <c r="AK32" s="31"/>
      <c r="AL32" s="59" t="s">
        <v>62</v>
      </c>
      <c r="AM32" s="37"/>
      <c r="AN32" s="37"/>
      <c r="AO32" s="37"/>
      <c r="AP32" s="37"/>
      <c r="AQ32" s="37"/>
      <c r="AR32" s="37"/>
      <c r="AS32" s="37"/>
      <c r="AT32" s="37"/>
      <c r="AU32" s="53">
        <v>99</v>
      </c>
      <c r="AV32" s="53"/>
      <c r="AW32" s="53"/>
      <c r="AX32" s="53"/>
      <c r="AY32" s="53"/>
      <c r="AZ32" s="53">
        <v>34.4</v>
      </c>
      <c r="BA32" s="53"/>
      <c r="BB32" s="53"/>
      <c r="BC32" s="53"/>
      <c r="BD32" s="53"/>
      <c r="BE32" s="53">
        <v>96.4</v>
      </c>
      <c r="BF32" s="53"/>
      <c r="BG32" s="53"/>
      <c r="BH32" s="53"/>
      <c r="BI32" s="54"/>
      <c r="BJ32" s="1"/>
      <c r="BK32" s="2"/>
      <c r="BL32" s="2"/>
      <c r="BN32" s="91" t="s">
        <v>91</v>
      </c>
      <c r="BO32" s="92"/>
      <c r="BP32" s="92"/>
      <c r="BQ32" s="92"/>
      <c r="BR32" s="59"/>
      <c r="BS32" s="7"/>
      <c r="BT32" s="7"/>
      <c r="BU32" s="7"/>
      <c r="BV32" s="7"/>
      <c r="BW32" s="249" t="s">
        <v>94</v>
      </c>
      <c r="BX32" s="249"/>
      <c r="BY32" s="249"/>
      <c r="BZ32" s="249"/>
      <c r="CA32" s="249"/>
      <c r="CB32" s="7"/>
      <c r="CC32" s="7"/>
      <c r="CD32" s="7"/>
      <c r="CE32" s="8"/>
      <c r="CF32" s="249" t="s">
        <v>97</v>
      </c>
      <c r="CG32" s="249"/>
      <c r="CH32" s="249"/>
      <c r="CI32" s="249"/>
      <c r="CJ32" s="249"/>
      <c r="CN32" s="11"/>
      <c r="CO32" s="50"/>
      <c r="CP32" s="51"/>
      <c r="CQ32" s="79" t="s">
        <v>81</v>
      </c>
      <c r="CR32" s="79"/>
      <c r="CS32" s="96" t="s">
        <v>146</v>
      </c>
      <c r="CT32" s="96"/>
      <c r="CU32" s="96"/>
      <c r="CV32" s="96"/>
      <c r="CW32" s="96"/>
      <c r="CX32" s="96"/>
      <c r="CY32" s="253">
        <f>2159797+69405+201302</f>
        <v>2430504</v>
      </c>
      <c r="CZ32" s="253"/>
      <c r="DA32" s="253"/>
      <c r="DB32" s="253"/>
      <c r="DC32" s="253"/>
      <c r="DD32" s="253"/>
      <c r="DE32" s="253"/>
      <c r="DF32" s="220">
        <f>ROUND(CY32/$CY$38*100,1)</f>
        <v>5.6</v>
      </c>
      <c r="DG32" s="220"/>
      <c r="DH32" s="220"/>
      <c r="DI32" s="220"/>
      <c r="DJ32" s="253">
        <f>44701+69405+33302</f>
        <v>147408</v>
      </c>
      <c r="DK32" s="253"/>
      <c r="DL32" s="253"/>
      <c r="DM32" s="253"/>
      <c r="DN32" s="253"/>
      <c r="DO32" s="253"/>
      <c r="DP32" s="69"/>
      <c r="DQ32" s="227">
        <f>ROUND(DQ30/DQ34*100,1)</f>
        <v>90</v>
      </c>
      <c r="DR32" s="228"/>
      <c r="DS32" s="228"/>
      <c r="DT32" s="228"/>
      <c r="DU32" s="228"/>
      <c r="DV32" s="228"/>
      <c r="DW32" s="228"/>
      <c r="DX32" s="228"/>
      <c r="DY32" s="228"/>
      <c r="DZ32" s="228"/>
      <c r="EA32" s="228"/>
      <c r="EB32" s="229"/>
    </row>
    <row r="33" spans="3:132" ht="16.5" customHeight="1">
      <c r="C33" s="38" t="s">
        <v>124</v>
      </c>
      <c r="D33" s="37"/>
      <c r="E33" s="37"/>
      <c r="F33" s="37"/>
      <c r="G33" s="37"/>
      <c r="H33" s="37"/>
      <c r="I33" s="37"/>
      <c r="J33" s="37"/>
      <c r="K33" s="37"/>
      <c r="L33" s="37"/>
      <c r="M33" s="44">
        <v>6849</v>
      </c>
      <c r="N33" s="44"/>
      <c r="O33" s="44"/>
      <c r="P33" s="44"/>
      <c r="Q33" s="44"/>
      <c r="R33" s="44"/>
      <c r="S33" s="44"/>
      <c r="T33" s="122">
        <f t="shared" si="3"/>
        <v>0</v>
      </c>
      <c r="U33" s="122"/>
      <c r="V33" s="122"/>
      <c r="W33" s="122"/>
      <c r="X33" s="44">
        <v>0</v>
      </c>
      <c r="Y33" s="44"/>
      <c r="Z33" s="44"/>
      <c r="AA33" s="44"/>
      <c r="AB33" s="44"/>
      <c r="AC33" s="44"/>
      <c r="AD33" s="44"/>
      <c r="AE33" s="44"/>
      <c r="AF33" s="123">
        <f t="shared" si="8"/>
        <v>0</v>
      </c>
      <c r="AG33" s="123"/>
      <c r="AH33" s="123"/>
      <c r="AI33" s="124"/>
      <c r="AJ33" s="50"/>
      <c r="AK33" s="31"/>
      <c r="AL33" s="113" t="s">
        <v>33</v>
      </c>
      <c r="AM33" s="96"/>
      <c r="AN33" s="96"/>
      <c r="AO33" s="96"/>
      <c r="AP33" s="96"/>
      <c r="AQ33" s="96"/>
      <c r="AR33" s="96"/>
      <c r="AS33" s="96"/>
      <c r="AT33" s="96"/>
      <c r="AU33" s="53">
        <v>98.8</v>
      </c>
      <c r="AV33" s="53"/>
      <c r="AW33" s="53"/>
      <c r="AX33" s="53"/>
      <c r="AY33" s="53"/>
      <c r="AZ33" s="53">
        <v>35.7</v>
      </c>
      <c r="BA33" s="53"/>
      <c r="BB33" s="53"/>
      <c r="BC33" s="53"/>
      <c r="BD33" s="53"/>
      <c r="BE33" s="53">
        <v>95.8</v>
      </c>
      <c r="BF33" s="53"/>
      <c r="BG33" s="53"/>
      <c r="BH33" s="53"/>
      <c r="BI33" s="54"/>
      <c r="BJ33" s="1"/>
      <c r="BK33" s="2"/>
      <c r="BL33" s="2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8"/>
      <c r="CF33" s="7"/>
      <c r="CG33" s="7"/>
      <c r="CH33" s="7"/>
      <c r="CI33" s="7"/>
      <c r="CJ33" s="7"/>
      <c r="CN33" s="11"/>
      <c r="CO33" s="50"/>
      <c r="CP33" s="51"/>
      <c r="CQ33" s="79"/>
      <c r="CR33" s="79"/>
      <c r="CS33" s="96" t="s">
        <v>147</v>
      </c>
      <c r="CT33" s="96"/>
      <c r="CU33" s="96"/>
      <c r="CV33" s="96"/>
      <c r="CW33" s="96"/>
      <c r="CX33" s="96"/>
      <c r="CY33" s="253">
        <f>3703482+11728</f>
        <v>3715210</v>
      </c>
      <c r="CZ33" s="253"/>
      <c r="DA33" s="253"/>
      <c r="DB33" s="253"/>
      <c r="DC33" s="253"/>
      <c r="DD33" s="253"/>
      <c r="DE33" s="253"/>
      <c r="DF33" s="220">
        <f>ROUND(CY33/$CY$38*100,1)</f>
        <v>8.5</v>
      </c>
      <c r="DG33" s="220"/>
      <c r="DH33" s="220"/>
      <c r="DI33" s="220"/>
      <c r="DJ33" s="253">
        <f>1320929+11728</f>
        <v>1332657</v>
      </c>
      <c r="DK33" s="253"/>
      <c r="DL33" s="253"/>
      <c r="DM33" s="253"/>
      <c r="DN33" s="253"/>
      <c r="DO33" s="253"/>
      <c r="DP33" s="69"/>
      <c r="DQ33" s="230" t="s">
        <v>140</v>
      </c>
      <c r="DR33" s="231"/>
      <c r="DS33" s="231"/>
      <c r="DT33" s="231"/>
      <c r="DU33" s="231"/>
      <c r="DV33" s="231"/>
      <c r="DW33" s="231"/>
      <c r="DX33" s="231"/>
      <c r="DY33" s="231"/>
      <c r="DZ33" s="231"/>
      <c r="EA33" s="231"/>
      <c r="EB33" s="232"/>
    </row>
    <row r="34" spans="3:132" ht="16.5" customHeight="1">
      <c r="C34" s="38" t="s">
        <v>125</v>
      </c>
      <c r="D34" s="37"/>
      <c r="E34" s="37"/>
      <c r="F34" s="37"/>
      <c r="G34" s="37"/>
      <c r="H34" s="37"/>
      <c r="I34" s="37"/>
      <c r="J34" s="37"/>
      <c r="K34" s="37"/>
      <c r="L34" s="37"/>
      <c r="M34" s="44">
        <v>1048638</v>
      </c>
      <c r="N34" s="44"/>
      <c r="O34" s="44"/>
      <c r="P34" s="44"/>
      <c r="Q34" s="44"/>
      <c r="R34" s="44"/>
      <c r="S34" s="44"/>
      <c r="T34" s="122">
        <f>ROUND(M34/$M$38*100,1)+0.1</f>
        <v>2.4</v>
      </c>
      <c r="U34" s="122"/>
      <c r="V34" s="122"/>
      <c r="W34" s="122"/>
      <c r="X34" s="44">
        <v>0</v>
      </c>
      <c r="Y34" s="44"/>
      <c r="Z34" s="44"/>
      <c r="AA34" s="44"/>
      <c r="AB34" s="44"/>
      <c r="AC34" s="44"/>
      <c r="AD34" s="44"/>
      <c r="AE34" s="44"/>
      <c r="AF34" s="123">
        <f t="shared" si="8"/>
        <v>0</v>
      </c>
      <c r="AG34" s="123"/>
      <c r="AH34" s="123"/>
      <c r="AI34" s="124"/>
      <c r="AJ34" s="50"/>
      <c r="AK34" s="31"/>
      <c r="AL34" s="113" t="s">
        <v>34</v>
      </c>
      <c r="AM34" s="96"/>
      <c r="AN34" s="96"/>
      <c r="AO34" s="96"/>
      <c r="AP34" s="96"/>
      <c r="AQ34" s="96"/>
      <c r="AR34" s="96"/>
      <c r="AS34" s="96"/>
      <c r="AT34" s="96"/>
      <c r="AU34" s="53">
        <v>99.6</v>
      </c>
      <c r="AV34" s="53"/>
      <c r="AW34" s="53"/>
      <c r="AX34" s="53"/>
      <c r="AY34" s="53"/>
      <c r="AZ34" s="53">
        <v>23.9</v>
      </c>
      <c r="BA34" s="53"/>
      <c r="BB34" s="53"/>
      <c r="BC34" s="53"/>
      <c r="BD34" s="53"/>
      <c r="BE34" s="53">
        <v>98.2</v>
      </c>
      <c r="BF34" s="53"/>
      <c r="BG34" s="53"/>
      <c r="BH34" s="53"/>
      <c r="BI34" s="54"/>
      <c r="BJ34" s="1"/>
      <c r="BK34" s="2"/>
      <c r="BL34" s="2"/>
      <c r="BN34" s="249" t="s">
        <v>92</v>
      </c>
      <c r="BO34" s="249"/>
      <c r="BP34" s="249"/>
      <c r="BQ34" s="249"/>
      <c r="BR34" s="249"/>
      <c r="BS34" s="7"/>
      <c r="BT34" s="7"/>
      <c r="BU34" s="7"/>
      <c r="BV34" s="7"/>
      <c r="BW34" s="91" t="s">
        <v>95</v>
      </c>
      <c r="BX34" s="92"/>
      <c r="BY34" s="92"/>
      <c r="BZ34" s="92"/>
      <c r="CA34" s="59"/>
      <c r="CB34" s="7"/>
      <c r="CC34" s="7"/>
      <c r="CD34" s="7"/>
      <c r="CE34" s="8"/>
      <c r="CF34" s="249" t="s">
        <v>98</v>
      </c>
      <c r="CG34" s="249"/>
      <c r="CH34" s="249"/>
      <c r="CI34" s="249"/>
      <c r="CJ34" s="249"/>
      <c r="CN34" s="11"/>
      <c r="CO34" s="50"/>
      <c r="CP34" s="51"/>
      <c r="CQ34" s="37" t="s">
        <v>76</v>
      </c>
      <c r="CR34" s="37"/>
      <c r="CS34" s="37"/>
      <c r="CT34" s="37"/>
      <c r="CU34" s="37"/>
      <c r="CV34" s="37"/>
      <c r="CW34" s="37"/>
      <c r="CX34" s="37"/>
      <c r="CY34" s="253">
        <v>2403</v>
      </c>
      <c r="CZ34" s="253"/>
      <c r="DA34" s="253"/>
      <c r="DB34" s="253"/>
      <c r="DC34" s="253"/>
      <c r="DD34" s="253"/>
      <c r="DE34" s="253"/>
      <c r="DF34" s="220">
        <f>ROUND(CY34/$CY$38*100,1)</f>
        <v>0</v>
      </c>
      <c r="DG34" s="220"/>
      <c r="DH34" s="220"/>
      <c r="DI34" s="220"/>
      <c r="DJ34" s="253">
        <v>1190</v>
      </c>
      <c r="DK34" s="253"/>
      <c r="DL34" s="253"/>
      <c r="DM34" s="253"/>
      <c r="DN34" s="253"/>
      <c r="DO34" s="253"/>
      <c r="DP34" s="69"/>
      <c r="DQ34" s="213">
        <f>SUM(DX35:EB37)</f>
        <v>29512489</v>
      </c>
      <c r="DR34" s="214"/>
      <c r="DS34" s="214"/>
      <c r="DT34" s="214"/>
      <c r="DU34" s="214"/>
      <c r="DV34" s="214"/>
      <c r="DW34" s="214"/>
      <c r="DX34" s="214"/>
      <c r="DY34" s="214"/>
      <c r="DZ34" s="214"/>
      <c r="EA34" s="214"/>
      <c r="EB34" s="215"/>
    </row>
    <row r="35" spans="3:132" ht="16.5" customHeight="1">
      <c r="C35" s="38" t="s">
        <v>126</v>
      </c>
      <c r="D35" s="37"/>
      <c r="E35" s="37"/>
      <c r="F35" s="37"/>
      <c r="G35" s="37"/>
      <c r="H35" s="37"/>
      <c r="I35" s="37"/>
      <c r="J35" s="37"/>
      <c r="K35" s="37"/>
      <c r="L35" s="37"/>
      <c r="M35" s="44">
        <v>641075</v>
      </c>
      <c r="N35" s="44"/>
      <c r="O35" s="44"/>
      <c r="P35" s="44"/>
      <c r="Q35" s="44"/>
      <c r="R35" s="44"/>
      <c r="S35" s="44"/>
      <c r="T35" s="122">
        <f t="shared" si="3"/>
        <v>1.4</v>
      </c>
      <c r="U35" s="122"/>
      <c r="V35" s="122"/>
      <c r="W35" s="122"/>
      <c r="X35" s="44">
        <v>0</v>
      </c>
      <c r="Y35" s="44"/>
      <c r="Z35" s="44"/>
      <c r="AA35" s="44"/>
      <c r="AB35" s="44"/>
      <c r="AC35" s="44"/>
      <c r="AD35" s="44"/>
      <c r="AE35" s="44"/>
      <c r="AF35" s="123">
        <f t="shared" si="8"/>
        <v>0</v>
      </c>
      <c r="AG35" s="123"/>
      <c r="AH35" s="123"/>
      <c r="AI35" s="124"/>
      <c r="AJ35" s="50"/>
      <c r="AK35" s="31"/>
      <c r="AL35" s="59" t="s">
        <v>35</v>
      </c>
      <c r="AM35" s="37"/>
      <c r="AN35" s="37"/>
      <c r="AO35" s="37"/>
      <c r="AP35" s="37"/>
      <c r="AQ35" s="37"/>
      <c r="AR35" s="37"/>
      <c r="AS35" s="37"/>
      <c r="AT35" s="37"/>
      <c r="AU35" s="53">
        <v>97.9</v>
      </c>
      <c r="AV35" s="53"/>
      <c r="AW35" s="53"/>
      <c r="AX35" s="53"/>
      <c r="AY35" s="53"/>
      <c r="AZ35" s="53">
        <v>24.7</v>
      </c>
      <c r="BA35" s="53"/>
      <c r="BB35" s="53"/>
      <c r="BC35" s="53"/>
      <c r="BD35" s="53"/>
      <c r="BE35" s="53">
        <v>89.8</v>
      </c>
      <c r="BF35" s="53"/>
      <c r="BG35" s="53"/>
      <c r="BH35" s="53"/>
      <c r="BI35" s="54"/>
      <c r="BJ35" s="1"/>
      <c r="BK35" s="2"/>
      <c r="BL35" s="2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8"/>
      <c r="CF35" s="7"/>
      <c r="CG35" s="7"/>
      <c r="CH35" s="7"/>
      <c r="CI35" s="7"/>
      <c r="CJ35" s="7"/>
      <c r="CN35" s="11"/>
      <c r="CO35" s="50"/>
      <c r="CP35" s="51"/>
      <c r="CQ35" s="37" t="s">
        <v>77</v>
      </c>
      <c r="CR35" s="37"/>
      <c r="CS35" s="37"/>
      <c r="CT35" s="37"/>
      <c r="CU35" s="37"/>
      <c r="CV35" s="37"/>
      <c r="CW35" s="37"/>
      <c r="CX35" s="37"/>
      <c r="CY35" s="240" t="s">
        <v>86</v>
      </c>
      <c r="CZ35" s="240"/>
      <c r="DA35" s="240"/>
      <c r="DB35" s="240"/>
      <c r="DC35" s="240"/>
      <c r="DD35" s="240"/>
      <c r="DE35" s="240"/>
      <c r="DF35" s="37"/>
      <c r="DG35" s="37"/>
      <c r="DH35" s="37"/>
      <c r="DI35" s="37"/>
      <c r="DJ35" s="253"/>
      <c r="DK35" s="253"/>
      <c r="DL35" s="253"/>
      <c r="DM35" s="253"/>
      <c r="DN35" s="253"/>
      <c r="DO35" s="253"/>
      <c r="DP35" s="69"/>
      <c r="DQ35" s="216" t="s">
        <v>87</v>
      </c>
      <c r="DR35" s="217"/>
      <c r="DS35" s="217"/>
      <c r="DT35" s="217"/>
      <c r="DU35" s="217"/>
      <c r="DV35" s="217"/>
      <c r="DW35" s="217"/>
      <c r="DX35" s="349">
        <f>X38</f>
        <v>28001789</v>
      </c>
      <c r="DY35" s="349"/>
      <c r="DZ35" s="349"/>
      <c r="EA35" s="349"/>
      <c r="EB35" s="350"/>
    </row>
    <row r="36" spans="3:132" ht="16.5" customHeight="1">
      <c r="C36" s="38" t="s">
        <v>127</v>
      </c>
      <c r="D36" s="37"/>
      <c r="E36" s="37"/>
      <c r="F36" s="37"/>
      <c r="G36" s="37"/>
      <c r="H36" s="37"/>
      <c r="I36" s="37"/>
      <c r="J36" s="37"/>
      <c r="K36" s="37"/>
      <c r="L36" s="37"/>
      <c r="M36" s="44">
        <v>1119360</v>
      </c>
      <c r="N36" s="44"/>
      <c r="O36" s="44"/>
      <c r="P36" s="44"/>
      <c r="Q36" s="44"/>
      <c r="R36" s="44"/>
      <c r="S36" s="44"/>
      <c r="T36" s="122">
        <f t="shared" si="3"/>
        <v>2.5</v>
      </c>
      <c r="U36" s="122"/>
      <c r="V36" s="122"/>
      <c r="W36" s="122"/>
      <c r="X36" s="44">
        <v>16959</v>
      </c>
      <c r="Y36" s="44"/>
      <c r="Z36" s="44"/>
      <c r="AA36" s="44"/>
      <c r="AB36" s="44"/>
      <c r="AC36" s="44"/>
      <c r="AD36" s="44"/>
      <c r="AE36" s="44"/>
      <c r="AF36" s="123">
        <f>ROUND(X36/$X$38*100,1)-0.1</f>
        <v>0</v>
      </c>
      <c r="AG36" s="123"/>
      <c r="AH36" s="123"/>
      <c r="AI36" s="124"/>
      <c r="AJ36" s="50"/>
      <c r="AK36" s="31"/>
      <c r="AL36" s="59" t="s">
        <v>63</v>
      </c>
      <c r="AM36" s="37"/>
      <c r="AN36" s="37"/>
      <c r="AO36" s="37"/>
      <c r="AP36" s="37"/>
      <c r="AQ36" s="37"/>
      <c r="AR36" s="37"/>
      <c r="AS36" s="37"/>
      <c r="AT36" s="37"/>
      <c r="AU36" s="53">
        <v>98.5</v>
      </c>
      <c r="AV36" s="53"/>
      <c r="AW36" s="53"/>
      <c r="AX36" s="53"/>
      <c r="AY36" s="53"/>
      <c r="AZ36" s="53">
        <v>26.5</v>
      </c>
      <c r="BA36" s="53"/>
      <c r="BB36" s="53"/>
      <c r="BC36" s="53"/>
      <c r="BD36" s="53"/>
      <c r="BE36" s="53">
        <v>92.8</v>
      </c>
      <c r="BF36" s="53"/>
      <c r="BG36" s="53"/>
      <c r="BH36" s="53"/>
      <c r="BI36" s="54"/>
      <c r="BJ36" s="1"/>
      <c r="BK36" s="2"/>
      <c r="BL36" s="2"/>
      <c r="BN36" s="249" t="s">
        <v>93</v>
      </c>
      <c r="BO36" s="249"/>
      <c r="BP36" s="249"/>
      <c r="BQ36" s="249"/>
      <c r="BR36" s="249"/>
      <c r="BS36" s="7"/>
      <c r="BT36" s="7"/>
      <c r="BU36" s="7"/>
      <c r="BV36" s="7"/>
      <c r="BW36" s="91" t="s">
        <v>96</v>
      </c>
      <c r="BX36" s="92"/>
      <c r="BY36" s="92"/>
      <c r="BZ36" s="92"/>
      <c r="CA36" s="59"/>
      <c r="CB36" s="7"/>
      <c r="CC36" s="7"/>
      <c r="CD36" s="7"/>
      <c r="CE36" s="8"/>
      <c r="CF36" s="249" t="s">
        <v>99</v>
      </c>
      <c r="CG36" s="249"/>
      <c r="CH36" s="249"/>
      <c r="CI36" s="249"/>
      <c r="CJ36" s="249"/>
      <c r="CN36" s="11"/>
      <c r="CO36" s="50"/>
      <c r="CP36" s="51"/>
      <c r="CQ36" s="37"/>
      <c r="CR36" s="37"/>
      <c r="CS36" s="37"/>
      <c r="CT36" s="37"/>
      <c r="CU36" s="37"/>
      <c r="CV36" s="37"/>
      <c r="CW36" s="37"/>
      <c r="CX36" s="37"/>
      <c r="CY36" s="253"/>
      <c r="CZ36" s="253"/>
      <c r="DA36" s="253"/>
      <c r="DB36" s="253"/>
      <c r="DC36" s="253"/>
      <c r="DD36" s="253"/>
      <c r="DE36" s="253"/>
      <c r="DF36" s="37"/>
      <c r="DG36" s="37"/>
      <c r="DH36" s="37"/>
      <c r="DI36" s="37"/>
      <c r="DJ36" s="253"/>
      <c r="DK36" s="253"/>
      <c r="DL36" s="253"/>
      <c r="DM36" s="253"/>
      <c r="DN36" s="253"/>
      <c r="DO36" s="253"/>
      <c r="DP36" s="69"/>
      <c r="DQ36" s="216" t="s">
        <v>88</v>
      </c>
      <c r="DR36" s="217"/>
      <c r="DS36" s="217"/>
      <c r="DT36" s="217"/>
      <c r="DU36" s="217"/>
      <c r="DV36" s="217"/>
      <c r="DW36" s="217"/>
      <c r="DX36" s="218">
        <v>1382100</v>
      </c>
      <c r="DY36" s="218"/>
      <c r="DZ36" s="218"/>
      <c r="EA36" s="218"/>
      <c r="EB36" s="219"/>
    </row>
    <row r="37" spans="3:132" ht="16.5" customHeight="1">
      <c r="C37" s="38" t="s">
        <v>128</v>
      </c>
      <c r="D37" s="37"/>
      <c r="E37" s="37"/>
      <c r="F37" s="37"/>
      <c r="G37" s="37"/>
      <c r="H37" s="37"/>
      <c r="I37" s="37"/>
      <c r="J37" s="37"/>
      <c r="K37" s="37"/>
      <c r="L37" s="37"/>
      <c r="M37" s="44">
        <f>4626600</f>
        <v>4626600</v>
      </c>
      <c r="N37" s="44"/>
      <c r="O37" s="44"/>
      <c r="P37" s="44"/>
      <c r="Q37" s="44"/>
      <c r="R37" s="44"/>
      <c r="S37" s="44"/>
      <c r="T37" s="122">
        <f t="shared" si="3"/>
        <v>10.4</v>
      </c>
      <c r="U37" s="122"/>
      <c r="V37" s="122"/>
      <c r="W37" s="122"/>
      <c r="X37" s="44">
        <v>0</v>
      </c>
      <c r="Y37" s="44"/>
      <c r="Z37" s="44"/>
      <c r="AA37" s="44"/>
      <c r="AB37" s="44"/>
      <c r="AC37" s="44"/>
      <c r="AD37" s="44"/>
      <c r="AE37" s="44"/>
      <c r="AF37" s="123">
        <f>ROUND(X37/$X$38*100,1)</f>
        <v>0</v>
      </c>
      <c r="AG37" s="123"/>
      <c r="AH37" s="123"/>
      <c r="AI37" s="124"/>
      <c r="AJ37" s="50"/>
      <c r="AK37" s="31"/>
      <c r="AL37" s="59"/>
      <c r="AM37" s="37"/>
      <c r="AN37" s="37"/>
      <c r="AO37" s="37"/>
      <c r="AP37" s="37"/>
      <c r="AQ37" s="37"/>
      <c r="AR37" s="37"/>
      <c r="AS37" s="37"/>
      <c r="AT37" s="37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4"/>
      <c r="BJ37" s="1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11"/>
      <c r="CO37" s="50"/>
      <c r="CP37" s="51"/>
      <c r="CQ37" s="52"/>
      <c r="CR37" s="52"/>
      <c r="CS37" s="52"/>
      <c r="CT37" s="52"/>
      <c r="CU37" s="52"/>
      <c r="CV37" s="52"/>
      <c r="CW37" s="52"/>
      <c r="CX37" s="52"/>
      <c r="CY37" s="32"/>
      <c r="CZ37" s="32"/>
      <c r="DA37" s="32"/>
      <c r="DB37" s="32"/>
      <c r="DC37" s="32"/>
      <c r="DD37" s="32"/>
      <c r="DE37" s="32"/>
      <c r="DF37" s="90"/>
      <c r="DG37" s="90"/>
      <c r="DH37" s="90"/>
      <c r="DI37" s="90"/>
      <c r="DJ37" s="32"/>
      <c r="DK37" s="32"/>
      <c r="DL37" s="32"/>
      <c r="DM37" s="32"/>
      <c r="DN37" s="32"/>
      <c r="DO37" s="32"/>
      <c r="DP37" s="348"/>
      <c r="DQ37" s="216" t="s">
        <v>89</v>
      </c>
      <c r="DR37" s="217"/>
      <c r="DS37" s="217"/>
      <c r="DT37" s="217"/>
      <c r="DU37" s="217"/>
      <c r="DV37" s="217"/>
      <c r="DW37" s="217"/>
      <c r="DX37" s="218">
        <v>128600</v>
      </c>
      <c r="DY37" s="218"/>
      <c r="DZ37" s="218"/>
      <c r="EA37" s="218"/>
      <c r="EB37" s="219"/>
    </row>
    <row r="38" spans="3:132" ht="16.5" customHeight="1" thickBot="1">
      <c r="C38" s="186" t="s">
        <v>129</v>
      </c>
      <c r="D38" s="173"/>
      <c r="E38" s="173"/>
      <c r="F38" s="173"/>
      <c r="G38" s="173"/>
      <c r="H38" s="173"/>
      <c r="I38" s="173"/>
      <c r="J38" s="173"/>
      <c r="K38" s="173"/>
      <c r="L38" s="173"/>
      <c r="M38" s="320">
        <f>SUM(M26:S37)</f>
        <v>44659518</v>
      </c>
      <c r="N38" s="320"/>
      <c r="O38" s="320"/>
      <c r="P38" s="320"/>
      <c r="Q38" s="320"/>
      <c r="R38" s="320"/>
      <c r="S38" s="320"/>
      <c r="T38" s="321">
        <f>SUM(T26:W37)</f>
        <v>100</v>
      </c>
      <c r="U38" s="321"/>
      <c r="V38" s="321"/>
      <c r="W38" s="321"/>
      <c r="X38" s="320">
        <f>SUM(X26:AE37)</f>
        <v>28001789</v>
      </c>
      <c r="Y38" s="320"/>
      <c r="Z38" s="320"/>
      <c r="AA38" s="320"/>
      <c r="AB38" s="320"/>
      <c r="AC38" s="320"/>
      <c r="AD38" s="320"/>
      <c r="AE38" s="320"/>
      <c r="AF38" s="65">
        <f>SUM(AF26:AI37)</f>
        <v>100</v>
      </c>
      <c r="AG38" s="65"/>
      <c r="AH38" s="65"/>
      <c r="AI38" s="322"/>
      <c r="AJ38" s="30"/>
      <c r="AK38" s="58"/>
      <c r="AL38" s="59"/>
      <c r="AM38" s="37"/>
      <c r="AN38" s="37"/>
      <c r="AO38" s="37"/>
      <c r="AP38" s="37"/>
      <c r="AQ38" s="37"/>
      <c r="AR38" s="37"/>
      <c r="AS38" s="37"/>
      <c r="AT38" s="37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4"/>
      <c r="BJ38" s="12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4"/>
      <c r="CO38" s="55" t="s">
        <v>130</v>
      </c>
      <c r="CP38" s="56"/>
      <c r="CQ38" s="56"/>
      <c r="CR38" s="56"/>
      <c r="CS38" s="56"/>
      <c r="CT38" s="56"/>
      <c r="CU38" s="56"/>
      <c r="CV38" s="56"/>
      <c r="CW38" s="56"/>
      <c r="CX38" s="57"/>
      <c r="CY38" s="46">
        <f>SUM(CY18,CY22:DE24,CY26:DE29)</f>
        <v>43616714</v>
      </c>
      <c r="CZ38" s="46"/>
      <c r="DA38" s="46"/>
      <c r="DB38" s="46"/>
      <c r="DC38" s="46"/>
      <c r="DD38" s="46"/>
      <c r="DE38" s="46"/>
      <c r="DF38" s="65">
        <f>SUM(DF18,DF22:DI24,DF26:DI29)</f>
        <v>99.99999999999999</v>
      </c>
      <c r="DG38" s="65"/>
      <c r="DH38" s="65"/>
      <c r="DI38" s="65"/>
      <c r="DJ38" s="46">
        <f>SUM(DJ18,DJ22:DP24,DJ26:DP29)</f>
        <v>30924088</v>
      </c>
      <c r="DK38" s="46"/>
      <c r="DL38" s="46"/>
      <c r="DM38" s="46"/>
      <c r="DN38" s="46"/>
      <c r="DO38" s="46"/>
      <c r="DP38" s="47"/>
      <c r="DQ38" s="28"/>
      <c r="DR38" s="29"/>
      <c r="DS38" s="29"/>
      <c r="DT38" s="29"/>
      <c r="DU38" s="29"/>
      <c r="DV38" s="29"/>
      <c r="DW38" s="29"/>
      <c r="DX38" s="26"/>
      <c r="DY38" s="26"/>
      <c r="DZ38" s="26"/>
      <c r="EA38" s="26"/>
      <c r="EB38" s="27"/>
    </row>
    <row r="39" spans="3:132" ht="16.5" customHeight="1">
      <c r="C39" s="41" t="s">
        <v>162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3"/>
      <c r="AL39" s="41" t="s">
        <v>163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3"/>
      <c r="BG39" s="300" t="s">
        <v>164</v>
      </c>
      <c r="BH39" s="301"/>
      <c r="BI39" s="301"/>
      <c r="BJ39" s="301"/>
      <c r="BK39" s="301"/>
      <c r="BL39" s="301"/>
      <c r="BM39" s="301"/>
      <c r="BN39" s="301"/>
      <c r="BO39" s="301"/>
      <c r="BP39" s="301"/>
      <c r="BQ39" s="301"/>
      <c r="BR39" s="301"/>
      <c r="BS39" s="302"/>
      <c r="BT39" s="41" t="s">
        <v>165</v>
      </c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3"/>
      <c r="CM39" s="41" t="s">
        <v>166</v>
      </c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3"/>
    </row>
    <row r="40" spans="3:132" ht="20.25" customHeight="1">
      <c r="C40" s="185" t="s">
        <v>167</v>
      </c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172" t="s">
        <v>154</v>
      </c>
      <c r="O40" s="112"/>
      <c r="P40" s="112"/>
      <c r="Q40" s="112"/>
      <c r="R40" s="112"/>
      <c r="S40" s="112"/>
      <c r="T40" s="112"/>
      <c r="U40" s="113"/>
      <c r="V40" s="96" t="s">
        <v>232</v>
      </c>
      <c r="W40" s="96"/>
      <c r="X40" s="96"/>
      <c r="Y40" s="96"/>
      <c r="Z40" s="96"/>
      <c r="AA40" s="96"/>
      <c r="AB40" s="96"/>
      <c r="AC40" s="96"/>
      <c r="AD40" s="113" t="s">
        <v>236</v>
      </c>
      <c r="AE40" s="96"/>
      <c r="AF40" s="96"/>
      <c r="AG40" s="96"/>
      <c r="AH40" s="96"/>
      <c r="AI40" s="96"/>
      <c r="AJ40" s="96"/>
      <c r="AK40" s="149"/>
      <c r="AL40" s="38" t="s">
        <v>168</v>
      </c>
      <c r="AM40" s="37"/>
      <c r="AN40" s="37"/>
      <c r="AO40" s="37"/>
      <c r="AP40" s="37"/>
      <c r="AQ40" s="37"/>
      <c r="AR40" s="37"/>
      <c r="AS40" s="37"/>
      <c r="AT40" s="37"/>
      <c r="AU40" s="37"/>
      <c r="AV40" s="44">
        <v>21612644</v>
      </c>
      <c r="AW40" s="44"/>
      <c r="AX40" s="44"/>
      <c r="AY40" s="44"/>
      <c r="AZ40" s="44"/>
      <c r="BA40" s="44"/>
      <c r="BB40" s="44"/>
      <c r="BC40" s="45"/>
      <c r="BD40" s="106" t="s">
        <v>169</v>
      </c>
      <c r="BE40" s="107"/>
      <c r="BF40" s="108"/>
      <c r="BG40" s="38" t="s">
        <v>170</v>
      </c>
      <c r="BH40" s="37"/>
      <c r="BI40" s="37"/>
      <c r="BJ40" s="37"/>
      <c r="BK40" s="37"/>
      <c r="BL40" s="37"/>
      <c r="BM40" s="37"/>
      <c r="BN40" s="96"/>
      <c r="BO40" s="96"/>
      <c r="BP40" s="96"/>
      <c r="BQ40" s="96"/>
      <c r="BR40" s="96"/>
      <c r="BS40" s="149"/>
      <c r="BT40" s="109" t="s">
        <v>171</v>
      </c>
      <c r="BU40" s="110"/>
      <c r="BV40" s="110"/>
      <c r="BW40" s="110"/>
      <c r="BX40" s="110"/>
      <c r="BY40" s="110"/>
      <c r="BZ40" s="110"/>
      <c r="CA40" s="110"/>
      <c r="CB40" s="110"/>
      <c r="CC40" s="253">
        <v>12595833</v>
      </c>
      <c r="CD40" s="253"/>
      <c r="CE40" s="253"/>
      <c r="CF40" s="253"/>
      <c r="CG40" s="253"/>
      <c r="CH40" s="253"/>
      <c r="CI40" s="69"/>
      <c r="CJ40" s="106" t="s">
        <v>169</v>
      </c>
      <c r="CK40" s="107"/>
      <c r="CL40" s="108"/>
      <c r="CM40" s="185" t="s">
        <v>237</v>
      </c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 t="s">
        <v>172</v>
      </c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  <c r="EB40" s="149"/>
    </row>
    <row r="41" spans="3:132" ht="16.5" customHeight="1">
      <c r="C41" s="38" t="s">
        <v>171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69">
        <v>44138444</v>
      </c>
      <c r="O41" s="84"/>
      <c r="P41" s="84"/>
      <c r="Q41" s="84"/>
      <c r="R41" s="84"/>
      <c r="S41" s="84"/>
      <c r="T41" s="84"/>
      <c r="U41" s="85"/>
      <c r="V41" s="253">
        <v>44645510</v>
      </c>
      <c r="W41" s="253"/>
      <c r="X41" s="253"/>
      <c r="Y41" s="253"/>
      <c r="Z41" s="253"/>
      <c r="AA41" s="253"/>
      <c r="AB41" s="253"/>
      <c r="AC41" s="253"/>
      <c r="AD41" s="85">
        <f>M38</f>
        <v>44659518</v>
      </c>
      <c r="AE41" s="253"/>
      <c r="AF41" s="253"/>
      <c r="AG41" s="253"/>
      <c r="AH41" s="253"/>
      <c r="AI41" s="253"/>
      <c r="AJ41" s="253"/>
      <c r="AK41" s="298"/>
      <c r="AL41" s="38" t="s">
        <v>173</v>
      </c>
      <c r="AM41" s="37"/>
      <c r="AN41" s="37"/>
      <c r="AO41" s="37"/>
      <c r="AP41" s="37"/>
      <c r="AQ41" s="37"/>
      <c r="AR41" s="37"/>
      <c r="AS41" s="37"/>
      <c r="AT41" s="37"/>
      <c r="AU41" s="37"/>
      <c r="AV41" s="44">
        <v>14270695</v>
      </c>
      <c r="AW41" s="44"/>
      <c r="AX41" s="44"/>
      <c r="AY41" s="44"/>
      <c r="AZ41" s="44"/>
      <c r="BA41" s="44"/>
      <c r="BB41" s="44"/>
      <c r="BC41" s="45"/>
      <c r="BD41" s="106" t="s">
        <v>169</v>
      </c>
      <c r="BE41" s="107"/>
      <c r="BF41" s="108"/>
      <c r="BG41" s="38" t="s">
        <v>174</v>
      </c>
      <c r="BH41" s="37"/>
      <c r="BI41" s="37"/>
      <c r="BJ41" s="37"/>
      <c r="BK41" s="37"/>
      <c r="BL41" s="37"/>
      <c r="BM41" s="37"/>
      <c r="BN41" s="96" t="s">
        <v>175</v>
      </c>
      <c r="BO41" s="96"/>
      <c r="BP41" s="96"/>
      <c r="BQ41" s="96"/>
      <c r="BR41" s="96"/>
      <c r="BS41" s="149"/>
      <c r="BT41" s="109" t="s">
        <v>176</v>
      </c>
      <c r="BU41" s="110"/>
      <c r="BV41" s="110"/>
      <c r="BW41" s="110"/>
      <c r="BX41" s="110"/>
      <c r="BY41" s="110"/>
      <c r="BZ41" s="110"/>
      <c r="CA41" s="110"/>
      <c r="CB41" s="110"/>
      <c r="CC41" s="253"/>
      <c r="CD41" s="253"/>
      <c r="CE41" s="253"/>
      <c r="CF41" s="253"/>
      <c r="CG41" s="253"/>
      <c r="CH41" s="253"/>
      <c r="CI41" s="69"/>
      <c r="CJ41" s="106"/>
      <c r="CK41" s="107"/>
      <c r="CL41" s="108"/>
      <c r="CM41" s="38" t="s">
        <v>177</v>
      </c>
      <c r="CN41" s="37"/>
      <c r="CO41" s="37"/>
      <c r="CP41" s="37"/>
      <c r="CQ41" s="37"/>
      <c r="CR41" s="37"/>
      <c r="CS41" s="37"/>
      <c r="CT41" s="96" t="s">
        <v>178</v>
      </c>
      <c r="CU41" s="96"/>
      <c r="CV41" s="96"/>
      <c r="CW41" s="96"/>
      <c r="CX41" s="96"/>
      <c r="CY41" s="96"/>
      <c r="CZ41" s="96"/>
      <c r="DA41" s="37" t="s">
        <v>177</v>
      </c>
      <c r="DB41" s="37"/>
      <c r="DC41" s="37"/>
      <c r="DD41" s="37"/>
      <c r="DE41" s="37"/>
      <c r="DF41" s="37"/>
      <c r="DG41" s="37"/>
      <c r="DH41" s="96" t="s">
        <v>179</v>
      </c>
      <c r="DI41" s="96"/>
      <c r="DJ41" s="96"/>
      <c r="DK41" s="96"/>
      <c r="DL41" s="96"/>
      <c r="DM41" s="96"/>
      <c r="DN41" s="96"/>
      <c r="DO41" s="96"/>
      <c r="DP41" s="96"/>
      <c r="DQ41" s="96"/>
      <c r="DR41" s="96" t="s">
        <v>180</v>
      </c>
      <c r="DS41" s="96"/>
      <c r="DT41" s="96"/>
      <c r="DU41" s="96"/>
      <c r="DV41" s="96"/>
      <c r="DW41" s="96"/>
      <c r="DX41" s="96"/>
      <c r="DY41" s="96"/>
      <c r="DZ41" s="96"/>
      <c r="EA41" s="96"/>
      <c r="EB41" s="149"/>
    </row>
    <row r="42" spans="3:132" ht="16.5" customHeight="1">
      <c r="C42" s="38" t="s">
        <v>181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69">
        <v>42895674</v>
      </c>
      <c r="O42" s="84"/>
      <c r="P42" s="84"/>
      <c r="Q42" s="84"/>
      <c r="R42" s="84"/>
      <c r="S42" s="84"/>
      <c r="T42" s="84"/>
      <c r="U42" s="85"/>
      <c r="V42" s="253">
        <v>44004435</v>
      </c>
      <c r="W42" s="253"/>
      <c r="X42" s="253"/>
      <c r="Y42" s="253"/>
      <c r="Z42" s="253"/>
      <c r="AA42" s="253"/>
      <c r="AB42" s="253"/>
      <c r="AC42" s="253"/>
      <c r="AD42" s="85">
        <f>BP29</f>
        <v>43616714</v>
      </c>
      <c r="AE42" s="253"/>
      <c r="AF42" s="253"/>
      <c r="AG42" s="253"/>
      <c r="AH42" s="253"/>
      <c r="AI42" s="253"/>
      <c r="AJ42" s="253"/>
      <c r="AK42" s="298"/>
      <c r="AL42" s="38" t="s">
        <v>182</v>
      </c>
      <c r="AM42" s="37"/>
      <c r="AN42" s="37"/>
      <c r="AO42" s="37"/>
      <c r="AP42" s="37"/>
      <c r="AQ42" s="37"/>
      <c r="AR42" s="37"/>
      <c r="AS42" s="37"/>
      <c r="AT42" s="37"/>
      <c r="AU42" s="37"/>
      <c r="AV42" s="44">
        <v>26882398</v>
      </c>
      <c r="AW42" s="44"/>
      <c r="AX42" s="44"/>
      <c r="AY42" s="44"/>
      <c r="AZ42" s="44"/>
      <c r="BA42" s="44"/>
      <c r="BB42" s="44"/>
      <c r="BC42" s="45"/>
      <c r="BD42" s="106" t="s">
        <v>169</v>
      </c>
      <c r="BE42" s="107"/>
      <c r="BF42" s="108"/>
      <c r="BG42" s="38" t="s">
        <v>183</v>
      </c>
      <c r="BH42" s="37"/>
      <c r="BI42" s="37"/>
      <c r="BJ42" s="37"/>
      <c r="BK42" s="37"/>
      <c r="BL42" s="37"/>
      <c r="BM42" s="37"/>
      <c r="BN42" s="96" t="s">
        <v>184</v>
      </c>
      <c r="BO42" s="96"/>
      <c r="BP42" s="96"/>
      <c r="BQ42" s="96"/>
      <c r="BR42" s="96"/>
      <c r="BS42" s="149"/>
      <c r="BT42" s="109" t="s">
        <v>181</v>
      </c>
      <c r="BU42" s="110"/>
      <c r="BV42" s="110"/>
      <c r="BW42" s="110"/>
      <c r="BX42" s="110"/>
      <c r="BY42" s="110"/>
      <c r="BZ42" s="110"/>
      <c r="CA42" s="110"/>
      <c r="CB42" s="110"/>
      <c r="CC42" s="253">
        <v>12555651</v>
      </c>
      <c r="CD42" s="253"/>
      <c r="CE42" s="253"/>
      <c r="CF42" s="253"/>
      <c r="CG42" s="253"/>
      <c r="CH42" s="253"/>
      <c r="CI42" s="69"/>
      <c r="CJ42" s="106" t="s">
        <v>169</v>
      </c>
      <c r="CK42" s="107"/>
      <c r="CL42" s="108"/>
      <c r="CM42" s="38" t="s">
        <v>185</v>
      </c>
      <c r="CN42" s="37"/>
      <c r="CO42" s="37"/>
      <c r="CP42" s="37"/>
      <c r="CQ42" s="37"/>
      <c r="CR42" s="37"/>
      <c r="CS42" s="37"/>
      <c r="CT42" s="93">
        <f>894</f>
        <v>894</v>
      </c>
      <c r="CU42" s="94"/>
      <c r="CV42" s="94"/>
      <c r="CW42" s="94"/>
      <c r="CX42" s="94"/>
      <c r="CY42" s="94"/>
      <c r="CZ42" s="95"/>
      <c r="DA42" s="37" t="s">
        <v>186</v>
      </c>
      <c r="DB42" s="37"/>
      <c r="DC42" s="37"/>
      <c r="DD42" s="37"/>
      <c r="DE42" s="37"/>
      <c r="DF42" s="37"/>
      <c r="DG42" s="37"/>
      <c r="DH42" s="242">
        <v>37987</v>
      </c>
      <c r="DI42" s="242"/>
      <c r="DJ42" s="242"/>
      <c r="DK42" s="242"/>
      <c r="DL42" s="242"/>
      <c r="DM42" s="242"/>
      <c r="DN42" s="242"/>
      <c r="DO42" s="242"/>
      <c r="DP42" s="242"/>
      <c r="DQ42" s="242"/>
      <c r="DR42" s="226">
        <v>1008000</v>
      </c>
      <c r="DS42" s="226"/>
      <c r="DT42" s="226"/>
      <c r="DU42" s="226"/>
      <c r="DV42" s="226"/>
      <c r="DW42" s="226"/>
      <c r="DX42" s="226"/>
      <c r="DY42" s="62"/>
      <c r="DZ42" s="106" t="s">
        <v>187</v>
      </c>
      <c r="EA42" s="107"/>
      <c r="EB42" s="108"/>
    </row>
    <row r="43" spans="3:132" ht="16.5" customHeight="1">
      <c r="C43" s="38" t="s">
        <v>188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75">
        <f>N41-N42</f>
        <v>1242770</v>
      </c>
      <c r="O43" s="76"/>
      <c r="P43" s="76"/>
      <c r="Q43" s="76"/>
      <c r="R43" s="76"/>
      <c r="S43" s="76"/>
      <c r="T43" s="76"/>
      <c r="U43" s="77"/>
      <c r="V43" s="75">
        <f>V41-V42</f>
        <v>641075</v>
      </c>
      <c r="W43" s="76"/>
      <c r="X43" s="76"/>
      <c r="Y43" s="76"/>
      <c r="Z43" s="76"/>
      <c r="AA43" s="76"/>
      <c r="AB43" s="76"/>
      <c r="AC43" s="77"/>
      <c r="AD43" s="77">
        <f>AD41-AD42</f>
        <v>1042804</v>
      </c>
      <c r="AE43" s="254"/>
      <c r="AF43" s="254"/>
      <c r="AG43" s="254"/>
      <c r="AH43" s="254"/>
      <c r="AI43" s="254"/>
      <c r="AJ43" s="254"/>
      <c r="AK43" s="299"/>
      <c r="AL43" s="38" t="s">
        <v>189</v>
      </c>
      <c r="AM43" s="37"/>
      <c r="AN43" s="37"/>
      <c r="AO43" s="37"/>
      <c r="AP43" s="37"/>
      <c r="AQ43" s="37"/>
      <c r="AR43" s="37"/>
      <c r="AS43" s="37"/>
      <c r="AT43" s="37"/>
      <c r="AU43" s="37"/>
      <c r="AV43" s="288">
        <f>(ROUND(13865470/21480454,3)+ROUND(14074457/21685618,3)+ROUND(14270695/21612644,3))/3</f>
        <v>0.6513333333333334</v>
      </c>
      <c r="AW43" s="288"/>
      <c r="AX43" s="288"/>
      <c r="AY43" s="288"/>
      <c r="AZ43" s="288"/>
      <c r="BA43" s="288"/>
      <c r="BB43" s="288"/>
      <c r="BC43" s="289"/>
      <c r="BD43" s="113"/>
      <c r="BE43" s="96"/>
      <c r="BF43" s="149"/>
      <c r="BG43" s="38" t="s">
        <v>190</v>
      </c>
      <c r="BH43" s="37"/>
      <c r="BI43" s="37"/>
      <c r="BJ43" s="37"/>
      <c r="BK43" s="37"/>
      <c r="BL43" s="37"/>
      <c r="BM43" s="37"/>
      <c r="BN43" s="96"/>
      <c r="BO43" s="96"/>
      <c r="BP43" s="96"/>
      <c r="BQ43" s="96"/>
      <c r="BR43" s="96"/>
      <c r="BS43" s="149"/>
      <c r="BT43" s="109" t="s">
        <v>176</v>
      </c>
      <c r="BU43" s="110"/>
      <c r="BV43" s="110"/>
      <c r="BW43" s="110"/>
      <c r="BX43" s="110"/>
      <c r="BY43" s="110"/>
      <c r="BZ43" s="110"/>
      <c r="CA43" s="110"/>
      <c r="CB43" s="110"/>
      <c r="CC43" s="253"/>
      <c r="CD43" s="253"/>
      <c r="CE43" s="253"/>
      <c r="CF43" s="253"/>
      <c r="CG43" s="253"/>
      <c r="CH43" s="253"/>
      <c r="CI43" s="69"/>
      <c r="CJ43" s="106"/>
      <c r="CK43" s="107"/>
      <c r="CL43" s="108"/>
      <c r="CM43" s="97" t="s">
        <v>191</v>
      </c>
      <c r="CN43" s="98"/>
      <c r="CO43" s="98"/>
      <c r="CP43" s="98"/>
      <c r="CQ43" s="98"/>
      <c r="CR43" s="98"/>
      <c r="CS43" s="99"/>
      <c r="CT43" s="93">
        <v>132</v>
      </c>
      <c r="CU43" s="94"/>
      <c r="CV43" s="94"/>
      <c r="CW43" s="94"/>
      <c r="CX43" s="94"/>
      <c r="CY43" s="94"/>
      <c r="CZ43" s="95"/>
      <c r="DA43" s="37" t="s">
        <v>238</v>
      </c>
      <c r="DB43" s="37"/>
      <c r="DC43" s="37"/>
      <c r="DD43" s="37"/>
      <c r="DE43" s="37"/>
      <c r="DF43" s="37"/>
      <c r="DG43" s="37"/>
      <c r="DH43" s="242">
        <v>39173</v>
      </c>
      <c r="DI43" s="242"/>
      <c r="DJ43" s="242"/>
      <c r="DK43" s="242"/>
      <c r="DL43" s="242"/>
      <c r="DM43" s="242"/>
      <c r="DN43" s="242"/>
      <c r="DO43" s="242"/>
      <c r="DP43" s="242"/>
      <c r="DQ43" s="242"/>
      <c r="DR43" s="226">
        <v>809000</v>
      </c>
      <c r="DS43" s="226"/>
      <c r="DT43" s="226"/>
      <c r="DU43" s="226"/>
      <c r="DV43" s="226"/>
      <c r="DW43" s="226"/>
      <c r="DX43" s="226"/>
      <c r="DY43" s="62"/>
      <c r="DZ43" s="106" t="s">
        <v>187</v>
      </c>
      <c r="EA43" s="107"/>
      <c r="EB43" s="108"/>
    </row>
    <row r="44" spans="3:132" ht="16.5" customHeight="1">
      <c r="C44" s="323" t="s">
        <v>192</v>
      </c>
      <c r="D44" s="324"/>
      <c r="E44" s="324"/>
      <c r="F44" s="324"/>
      <c r="G44" s="324"/>
      <c r="H44" s="324"/>
      <c r="I44" s="324"/>
      <c r="J44" s="324"/>
      <c r="K44" s="324"/>
      <c r="L44" s="324"/>
      <c r="M44" s="325"/>
      <c r="N44" s="69">
        <v>149213</v>
      </c>
      <c r="O44" s="84"/>
      <c r="P44" s="84"/>
      <c r="Q44" s="84"/>
      <c r="R44" s="84"/>
      <c r="S44" s="84"/>
      <c r="T44" s="84"/>
      <c r="U44" s="85"/>
      <c r="V44" s="253">
        <v>31962</v>
      </c>
      <c r="W44" s="253"/>
      <c r="X44" s="253"/>
      <c r="Y44" s="253"/>
      <c r="Z44" s="253"/>
      <c r="AA44" s="253"/>
      <c r="AB44" s="253"/>
      <c r="AC44" s="253"/>
      <c r="AD44" s="85">
        <v>10057</v>
      </c>
      <c r="AE44" s="253"/>
      <c r="AF44" s="253"/>
      <c r="AG44" s="253"/>
      <c r="AH44" s="253"/>
      <c r="AI44" s="253"/>
      <c r="AJ44" s="253"/>
      <c r="AK44" s="298"/>
      <c r="AL44" s="38" t="s">
        <v>193</v>
      </c>
      <c r="AM44" s="37"/>
      <c r="AN44" s="37"/>
      <c r="AO44" s="37"/>
      <c r="AP44" s="37"/>
      <c r="AQ44" s="37"/>
      <c r="AR44" s="37"/>
      <c r="AS44" s="37"/>
      <c r="AT44" s="37"/>
      <c r="AU44" s="37"/>
      <c r="AV44" s="122">
        <f>ROUND(AD45/AV42*100,1)</f>
        <v>3.8</v>
      </c>
      <c r="AW44" s="122"/>
      <c r="AX44" s="122"/>
      <c r="AY44" s="122"/>
      <c r="AZ44" s="122"/>
      <c r="BA44" s="122"/>
      <c r="BB44" s="122"/>
      <c r="BC44" s="290"/>
      <c r="BD44" s="106" t="s">
        <v>194</v>
      </c>
      <c r="BE44" s="107"/>
      <c r="BF44" s="108"/>
      <c r="BG44" s="38" t="s">
        <v>195</v>
      </c>
      <c r="BH44" s="37"/>
      <c r="BI44" s="37"/>
      <c r="BJ44" s="37"/>
      <c r="BK44" s="37"/>
      <c r="BL44" s="37"/>
      <c r="BM44" s="37"/>
      <c r="BN44" s="96"/>
      <c r="BO44" s="96"/>
      <c r="BP44" s="96"/>
      <c r="BQ44" s="96"/>
      <c r="BR44" s="96"/>
      <c r="BS44" s="149"/>
      <c r="BT44" s="109" t="s">
        <v>188</v>
      </c>
      <c r="BU44" s="110"/>
      <c r="BV44" s="110"/>
      <c r="BW44" s="110"/>
      <c r="BX44" s="110"/>
      <c r="BY44" s="110"/>
      <c r="BZ44" s="110"/>
      <c r="CA44" s="110"/>
      <c r="CB44" s="110"/>
      <c r="CC44" s="254">
        <f>CC40-CC42</f>
        <v>40182</v>
      </c>
      <c r="CD44" s="254"/>
      <c r="CE44" s="254"/>
      <c r="CF44" s="254"/>
      <c r="CG44" s="254"/>
      <c r="CH44" s="254"/>
      <c r="CI44" s="75"/>
      <c r="CJ44" s="106" t="s">
        <v>169</v>
      </c>
      <c r="CK44" s="107"/>
      <c r="CL44" s="108"/>
      <c r="CM44" s="38" t="s">
        <v>196</v>
      </c>
      <c r="CN44" s="37"/>
      <c r="CO44" s="37"/>
      <c r="CP44" s="37"/>
      <c r="CQ44" s="37"/>
      <c r="CR44" s="37"/>
      <c r="CS44" s="37"/>
      <c r="CT44" s="93">
        <v>25</v>
      </c>
      <c r="CU44" s="94"/>
      <c r="CV44" s="94"/>
      <c r="CW44" s="94"/>
      <c r="CX44" s="94"/>
      <c r="CY44" s="94"/>
      <c r="CZ44" s="95"/>
      <c r="DA44" s="91" t="s">
        <v>202</v>
      </c>
      <c r="DB44" s="92"/>
      <c r="DC44" s="92"/>
      <c r="DD44" s="92"/>
      <c r="DE44" s="92"/>
      <c r="DF44" s="92"/>
      <c r="DG44" s="59"/>
      <c r="DH44" s="372">
        <v>37987</v>
      </c>
      <c r="DI44" s="373"/>
      <c r="DJ44" s="373"/>
      <c r="DK44" s="373"/>
      <c r="DL44" s="373"/>
      <c r="DM44" s="373"/>
      <c r="DN44" s="373"/>
      <c r="DO44" s="373"/>
      <c r="DP44" s="373"/>
      <c r="DQ44" s="374"/>
      <c r="DR44" s="62">
        <v>719000</v>
      </c>
      <c r="DS44" s="63"/>
      <c r="DT44" s="63"/>
      <c r="DU44" s="63"/>
      <c r="DV44" s="63"/>
      <c r="DW44" s="63"/>
      <c r="DX44" s="63"/>
      <c r="DY44" s="63"/>
      <c r="DZ44" s="106" t="s">
        <v>187</v>
      </c>
      <c r="EA44" s="107"/>
      <c r="EB44" s="108"/>
    </row>
    <row r="45" spans="3:132" ht="16.5" customHeight="1">
      <c r="C45" s="38" t="s">
        <v>197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75">
        <f>N43-N44</f>
        <v>1093557</v>
      </c>
      <c r="O45" s="76"/>
      <c r="P45" s="76"/>
      <c r="Q45" s="76"/>
      <c r="R45" s="76"/>
      <c r="S45" s="76"/>
      <c r="T45" s="76"/>
      <c r="U45" s="77"/>
      <c r="V45" s="75">
        <f>V43-V44</f>
        <v>609113</v>
      </c>
      <c r="W45" s="76"/>
      <c r="X45" s="76"/>
      <c r="Y45" s="76"/>
      <c r="Z45" s="76"/>
      <c r="AA45" s="76"/>
      <c r="AB45" s="76"/>
      <c r="AC45" s="77"/>
      <c r="AD45" s="77">
        <f>AD43-AD44</f>
        <v>1032747</v>
      </c>
      <c r="AE45" s="254"/>
      <c r="AF45" s="254"/>
      <c r="AG45" s="254"/>
      <c r="AH45" s="254"/>
      <c r="AI45" s="254"/>
      <c r="AJ45" s="254"/>
      <c r="AK45" s="254"/>
      <c r="AL45" s="38" t="s">
        <v>198</v>
      </c>
      <c r="AM45" s="37"/>
      <c r="AN45" s="37"/>
      <c r="AO45" s="37"/>
      <c r="AP45" s="37"/>
      <c r="AQ45" s="37"/>
      <c r="AR45" s="37"/>
      <c r="AS45" s="37"/>
      <c r="AT45" s="37"/>
      <c r="AU45" s="37"/>
      <c r="AV45" s="291">
        <v>18.6</v>
      </c>
      <c r="AW45" s="291"/>
      <c r="AX45" s="291"/>
      <c r="AY45" s="291"/>
      <c r="AZ45" s="291"/>
      <c r="BA45" s="291"/>
      <c r="BB45" s="291"/>
      <c r="BC45" s="292"/>
      <c r="BD45" s="106" t="s">
        <v>199</v>
      </c>
      <c r="BE45" s="107"/>
      <c r="BF45" s="108"/>
      <c r="BG45" s="38" t="s">
        <v>200</v>
      </c>
      <c r="BH45" s="37"/>
      <c r="BI45" s="37"/>
      <c r="BJ45" s="37"/>
      <c r="BK45" s="37"/>
      <c r="BL45" s="37"/>
      <c r="BM45" s="37"/>
      <c r="BN45" s="96"/>
      <c r="BO45" s="96"/>
      <c r="BP45" s="96"/>
      <c r="BQ45" s="96"/>
      <c r="BR45" s="96"/>
      <c r="BS45" s="149"/>
      <c r="BT45" s="109" t="s">
        <v>176</v>
      </c>
      <c r="BU45" s="110"/>
      <c r="BV45" s="110"/>
      <c r="BW45" s="110"/>
      <c r="BX45" s="110"/>
      <c r="BY45" s="110"/>
      <c r="BZ45" s="110"/>
      <c r="CA45" s="110"/>
      <c r="CB45" s="110"/>
      <c r="CC45" s="253"/>
      <c r="CD45" s="253"/>
      <c r="CE45" s="253"/>
      <c r="CF45" s="253"/>
      <c r="CG45" s="253"/>
      <c r="CH45" s="253"/>
      <c r="CI45" s="69"/>
      <c r="CJ45" s="106"/>
      <c r="CK45" s="107"/>
      <c r="CL45" s="108"/>
      <c r="CM45" s="38" t="s">
        <v>201</v>
      </c>
      <c r="CN45" s="37"/>
      <c r="CO45" s="37"/>
      <c r="CP45" s="37"/>
      <c r="CQ45" s="37"/>
      <c r="CR45" s="37"/>
      <c r="CS45" s="37"/>
      <c r="CT45" s="226"/>
      <c r="CU45" s="226"/>
      <c r="CV45" s="226"/>
      <c r="CW45" s="226"/>
      <c r="CX45" s="62"/>
      <c r="CY45" s="370"/>
      <c r="CZ45" s="371"/>
      <c r="DA45" s="91" t="s">
        <v>209</v>
      </c>
      <c r="DB45" s="92"/>
      <c r="DC45" s="92"/>
      <c r="DD45" s="92"/>
      <c r="DE45" s="92"/>
      <c r="DF45" s="92"/>
      <c r="DG45" s="59"/>
      <c r="DH45" s="372">
        <v>37987</v>
      </c>
      <c r="DI45" s="373"/>
      <c r="DJ45" s="373"/>
      <c r="DK45" s="373"/>
      <c r="DL45" s="373"/>
      <c r="DM45" s="373"/>
      <c r="DN45" s="373"/>
      <c r="DO45" s="373"/>
      <c r="DP45" s="373"/>
      <c r="DQ45" s="374"/>
      <c r="DR45" s="62">
        <v>553000</v>
      </c>
      <c r="DS45" s="63"/>
      <c r="DT45" s="63"/>
      <c r="DU45" s="63"/>
      <c r="DV45" s="63"/>
      <c r="DW45" s="63"/>
      <c r="DX45" s="63"/>
      <c r="DY45" s="63"/>
      <c r="DZ45" s="106" t="s">
        <v>187</v>
      </c>
      <c r="EA45" s="107"/>
      <c r="EB45" s="108"/>
    </row>
    <row r="46" spans="3:132" ht="16.5" customHeight="1">
      <c r="C46" s="38" t="s">
        <v>203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69">
        <v>813298</v>
      </c>
      <c r="O46" s="84"/>
      <c r="P46" s="84"/>
      <c r="Q46" s="84"/>
      <c r="R46" s="84"/>
      <c r="S46" s="84"/>
      <c r="T46" s="84"/>
      <c r="U46" s="85"/>
      <c r="V46" s="75">
        <f>V45-N45</f>
        <v>-484444</v>
      </c>
      <c r="W46" s="76"/>
      <c r="X46" s="76"/>
      <c r="Y46" s="76"/>
      <c r="Z46" s="76"/>
      <c r="AA46" s="76"/>
      <c r="AB46" s="76"/>
      <c r="AC46" s="77"/>
      <c r="AD46" s="77">
        <f>AD45-V45</f>
        <v>423634</v>
      </c>
      <c r="AE46" s="254"/>
      <c r="AF46" s="254"/>
      <c r="AG46" s="254"/>
      <c r="AH46" s="254"/>
      <c r="AI46" s="254"/>
      <c r="AJ46" s="254"/>
      <c r="AK46" s="299"/>
      <c r="AL46" s="38" t="s">
        <v>204</v>
      </c>
      <c r="AM46" s="37"/>
      <c r="AN46" s="37"/>
      <c r="AO46" s="37"/>
      <c r="AP46" s="37"/>
      <c r="AQ46" s="37"/>
      <c r="AR46" s="37"/>
      <c r="AS46" s="37"/>
      <c r="AT46" s="37"/>
      <c r="AU46" s="37"/>
      <c r="AV46" s="44">
        <v>7159817</v>
      </c>
      <c r="AW46" s="44"/>
      <c r="AX46" s="44"/>
      <c r="AY46" s="44"/>
      <c r="AZ46" s="44"/>
      <c r="BA46" s="44"/>
      <c r="BB46" s="44"/>
      <c r="BC46" s="45"/>
      <c r="BD46" s="106" t="s">
        <v>169</v>
      </c>
      <c r="BE46" s="107"/>
      <c r="BF46" s="108"/>
      <c r="BG46" s="38" t="s">
        <v>205</v>
      </c>
      <c r="BH46" s="37"/>
      <c r="BI46" s="37"/>
      <c r="BJ46" s="37"/>
      <c r="BK46" s="37"/>
      <c r="BL46" s="37"/>
      <c r="BM46" s="37"/>
      <c r="BN46" s="96" t="s">
        <v>206</v>
      </c>
      <c r="BO46" s="96"/>
      <c r="BP46" s="96"/>
      <c r="BQ46" s="96"/>
      <c r="BR46" s="96"/>
      <c r="BS46" s="149"/>
      <c r="BT46" s="280" t="s">
        <v>207</v>
      </c>
      <c r="BU46" s="281"/>
      <c r="BV46" s="281"/>
      <c r="BW46" s="281"/>
      <c r="BX46" s="281"/>
      <c r="BY46" s="281"/>
      <c r="BZ46" s="281"/>
      <c r="CA46" s="281"/>
      <c r="CB46" s="282"/>
      <c r="CC46" s="253">
        <v>976722</v>
      </c>
      <c r="CD46" s="253"/>
      <c r="CE46" s="253"/>
      <c r="CF46" s="253"/>
      <c r="CG46" s="253"/>
      <c r="CH46" s="253"/>
      <c r="CI46" s="69"/>
      <c r="CJ46" s="106" t="s">
        <v>169</v>
      </c>
      <c r="CK46" s="107"/>
      <c r="CL46" s="108"/>
      <c r="CM46" s="38" t="s">
        <v>208</v>
      </c>
      <c r="CN46" s="37"/>
      <c r="CO46" s="37"/>
      <c r="CP46" s="37"/>
      <c r="CQ46" s="37"/>
      <c r="CR46" s="37"/>
      <c r="CS46" s="37"/>
      <c r="CT46" s="226"/>
      <c r="CU46" s="226"/>
      <c r="CV46" s="226"/>
      <c r="CW46" s="226"/>
      <c r="CX46" s="62"/>
      <c r="CY46" s="370"/>
      <c r="CZ46" s="371"/>
      <c r="DA46" s="91" t="s">
        <v>217</v>
      </c>
      <c r="DB46" s="92"/>
      <c r="DC46" s="92"/>
      <c r="DD46" s="92"/>
      <c r="DE46" s="92"/>
      <c r="DF46" s="92"/>
      <c r="DG46" s="59"/>
      <c r="DH46" s="372">
        <v>37987</v>
      </c>
      <c r="DI46" s="373"/>
      <c r="DJ46" s="373"/>
      <c r="DK46" s="373"/>
      <c r="DL46" s="373"/>
      <c r="DM46" s="373"/>
      <c r="DN46" s="373"/>
      <c r="DO46" s="373"/>
      <c r="DP46" s="373"/>
      <c r="DQ46" s="374"/>
      <c r="DR46" s="62">
        <v>513000</v>
      </c>
      <c r="DS46" s="63"/>
      <c r="DT46" s="63"/>
      <c r="DU46" s="63"/>
      <c r="DV46" s="63"/>
      <c r="DW46" s="63"/>
      <c r="DX46" s="63"/>
      <c r="DY46" s="63"/>
      <c r="DZ46" s="106" t="s">
        <v>187</v>
      </c>
      <c r="EA46" s="107"/>
      <c r="EB46" s="108"/>
    </row>
    <row r="47" spans="3:132" ht="16.5" customHeight="1">
      <c r="C47" s="38" t="s">
        <v>210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69">
        <v>56</v>
      </c>
      <c r="O47" s="84"/>
      <c r="P47" s="84"/>
      <c r="Q47" s="84"/>
      <c r="R47" s="84"/>
      <c r="S47" s="84"/>
      <c r="T47" s="84"/>
      <c r="U47" s="85"/>
      <c r="V47" s="253">
        <v>664186</v>
      </c>
      <c r="W47" s="253"/>
      <c r="X47" s="253"/>
      <c r="Y47" s="253"/>
      <c r="Z47" s="253"/>
      <c r="AA47" s="253"/>
      <c r="AB47" s="253"/>
      <c r="AC47" s="253"/>
      <c r="AD47" s="85">
        <v>262624</v>
      </c>
      <c r="AE47" s="253"/>
      <c r="AF47" s="253"/>
      <c r="AG47" s="253"/>
      <c r="AH47" s="253"/>
      <c r="AI47" s="253"/>
      <c r="AJ47" s="253"/>
      <c r="AK47" s="298"/>
      <c r="AL47" s="38" t="s">
        <v>211</v>
      </c>
      <c r="AM47" s="37"/>
      <c r="AN47" s="37"/>
      <c r="AO47" s="37"/>
      <c r="AP47" s="37"/>
      <c r="AQ47" s="37"/>
      <c r="AR47" s="37"/>
      <c r="AS47" s="37"/>
      <c r="AT47" s="37"/>
      <c r="AU47" s="37"/>
      <c r="AV47" s="44">
        <v>58941028</v>
      </c>
      <c r="AW47" s="44"/>
      <c r="AX47" s="44"/>
      <c r="AY47" s="44"/>
      <c r="AZ47" s="44"/>
      <c r="BA47" s="44"/>
      <c r="BB47" s="44"/>
      <c r="BC47" s="45"/>
      <c r="BD47" s="106" t="s">
        <v>169</v>
      </c>
      <c r="BE47" s="107"/>
      <c r="BF47" s="108"/>
      <c r="BG47" s="38" t="s">
        <v>212</v>
      </c>
      <c r="BH47" s="37"/>
      <c r="BI47" s="37"/>
      <c r="BJ47" s="37"/>
      <c r="BK47" s="37"/>
      <c r="BL47" s="37"/>
      <c r="BM47" s="37"/>
      <c r="BN47" s="96" t="s">
        <v>213</v>
      </c>
      <c r="BO47" s="96"/>
      <c r="BP47" s="96"/>
      <c r="BQ47" s="96"/>
      <c r="BR47" s="96"/>
      <c r="BS47" s="149"/>
      <c r="BT47" s="109" t="s">
        <v>214</v>
      </c>
      <c r="BU47" s="110"/>
      <c r="BV47" s="110"/>
      <c r="BW47" s="110"/>
      <c r="BX47" s="110"/>
      <c r="BY47" s="110"/>
      <c r="BZ47" s="110"/>
      <c r="CA47" s="110"/>
      <c r="CB47" s="110"/>
      <c r="CC47" s="253">
        <v>26272</v>
      </c>
      <c r="CD47" s="253"/>
      <c r="CE47" s="253"/>
      <c r="CF47" s="253"/>
      <c r="CG47" s="253"/>
      <c r="CH47" s="253"/>
      <c r="CI47" s="69"/>
      <c r="CJ47" s="106" t="s">
        <v>215</v>
      </c>
      <c r="CK47" s="107"/>
      <c r="CL47" s="108"/>
      <c r="CM47" s="38" t="s">
        <v>216</v>
      </c>
      <c r="CN47" s="37"/>
      <c r="CO47" s="37"/>
      <c r="CP47" s="37"/>
      <c r="CQ47" s="37"/>
      <c r="CR47" s="37"/>
      <c r="CS47" s="37"/>
      <c r="CT47" s="361">
        <f>CT42+CT44</f>
        <v>919</v>
      </c>
      <c r="CU47" s="362"/>
      <c r="CV47" s="362"/>
      <c r="CW47" s="362"/>
      <c r="CX47" s="362"/>
      <c r="CY47" s="362"/>
      <c r="CZ47" s="363"/>
      <c r="DA47" s="91" t="s">
        <v>157</v>
      </c>
      <c r="DB47" s="92"/>
      <c r="DC47" s="92"/>
      <c r="DD47" s="92"/>
      <c r="DE47" s="92"/>
      <c r="DF47" s="92"/>
      <c r="DG47" s="59"/>
      <c r="DH47" s="372">
        <v>37987</v>
      </c>
      <c r="DI47" s="373"/>
      <c r="DJ47" s="373"/>
      <c r="DK47" s="373"/>
      <c r="DL47" s="373"/>
      <c r="DM47" s="373"/>
      <c r="DN47" s="373"/>
      <c r="DO47" s="373"/>
      <c r="DP47" s="373"/>
      <c r="DQ47" s="374"/>
      <c r="DR47" s="62">
        <v>481000</v>
      </c>
      <c r="DS47" s="63"/>
      <c r="DT47" s="63"/>
      <c r="DU47" s="63"/>
      <c r="DV47" s="63"/>
      <c r="DW47" s="63"/>
      <c r="DX47" s="63"/>
      <c r="DY47" s="63"/>
      <c r="DZ47" s="106" t="s">
        <v>187</v>
      </c>
      <c r="EA47" s="107"/>
      <c r="EB47" s="108"/>
    </row>
    <row r="48" spans="3:132" ht="16.5" customHeight="1">
      <c r="C48" s="38" t="s">
        <v>218</v>
      </c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69"/>
      <c r="O48" s="84"/>
      <c r="P48" s="84"/>
      <c r="Q48" s="84"/>
      <c r="R48" s="84"/>
      <c r="S48" s="84"/>
      <c r="T48" s="84"/>
      <c r="U48" s="85"/>
      <c r="V48" s="69"/>
      <c r="W48" s="84"/>
      <c r="X48" s="84"/>
      <c r="Y48" s="84"/>
      <c r="Z48" s="84"/>
      <c r="AA48" s="84"/>
      <c r="AB48" s="84"/>
      <c r="AC48" s="85"/>
      <c r="AD48" s="85">
        <v>0</v>
      </c>
      <c r="AE48" s="253"/>
      <c r="AF48" s="253"/>
      <c r="AG48" s="253"/>
      <c r="AH48" s="253"/>
      <c r="AI48" s="253"/>
      <c r="AJ48" s="253"/>
      <c r="AK48" s="298"/>
      <c r="AL48" s="38" t="s">
        <v>219</v>
      </c>
      <c r="AM48" s="37"/>
      <c r="AN48" s="37"/>
      <c r="AO48" s="37"/>
      <c r="AP48" s="37"/>
      <c r="AQ48" s="37"/>
      <c r="AR48" s="37"/>
      <c r="AS48" s="37"/>
      <c r="AT48" s="37"/>
      <c r="AU48" s="37"/>
      <c r="AV48" s="44"/>
      <c r="AW48" s="44"/>
      <c r="AX48" s="44"/>
      <c r="AY48" s="44"/>
      <c r="AZ48" s="44"/>
      <c r="BA48" s="44"/>
      <c r="BB48" s="44"/>
      <c r="BC48" s="45"/>
      <c r="BD48" s="113"/>
      <c r="BE48" s="96"/>
      <c r="BF48" s="149"/>
      <c r="BG48" s="38" t="s">
        <v>220</v>
      </c>
      <c r="BH48" s="37"/>
      <c r="BI48" s="37"/>
      <c r="BJ48" s="37"/>
      <c r="BK48" s="37"/>
      <c r="BL48" s="37"/>
      <c r="BM48" s="37"/>
      <c r="BN48" s="96" t="s">
        <v>221</v>
      </c>
      <c r="BO48" s="96"/>
      <c r="BP48" s="96"/>
      <c r="BQ48" s="96"/>
      <c r="BR48" s="96"/>
      <c r="BS48" s="149"/>
      <c r="BT48" s="109" t="s">
        <v>222</v>
      </c>
      <c r="BU48" s="110"/>
      <c r="BV48" s="110"/>
      <c r="BW48" s="110"/>
      <c r="BX48" s="110"/>
      <c r="BY48" s="110"/>
      <c r="BZ48" s="110"/>
      <c r="CA48" s="110"/>
      <c r="CB48" s="110"/>
      <c r="CC48" s="253">
        <v>50439</v>
      </c>
      <c r="CD48" s="253"/>
      <c r="CE48" s="253"/>
      <c r="CF48" s="253"/>
      <c r="CG48" s="253"/>
      <c r="CH48" s="253"/>
      <c r="CI48" s="69"/>
      <c r="CJ48" s="106" t="s">
        <v>223</v>
      </c>
      <c r="CK48" s="107"/>
      <c r="CL48" s="108"/>
      <c r="CM48" s="100" t="s">
        <v>224</v>
      </c>
      <c r="CN48" s="101"/>
      <c r="CO48" s="101"/>
      <c r="CP48" s="101"/>
      <c r="CQ48" s="101"/>
      <c r="CR48" s="101"/>
      <c r="CS48" s="102"/>
      <c r="CT48" s="355">
        <v>313712</v>
      </c>
      <c r="CU48" s="356"/>
      <c r="CV48" s="356"/>
      <c r="CW48" s="356"/>
      <c r="CX48" s="356"/>
      <c r="CY48" s="356"/>
      <c r="CZ48" s="357"/>
      <c r="DA48" s="91"/>
      <c r="DB48" s="92"/>
      <c r="DC48" s="92"/>
      <c r="DD48" s="92"/>
      <c r="DE48" s="92"/>
      <c r="DF48" s="92"/>
      <c r="DG48" s="59"/>
      <c r="DH48" s="372"/>
      <c r="DI48" s="373"/>
      <c r="DJ48" s="373"/>
      <c r="DK48" s="373"/>
      <c r="DL48" s="373"/>
      <c r="DM48" s="373"/>
      <c r="DN48" s="373"/>
      <c r="DO48" s="373"/>
      <c r="DP48" s="373"/>
      <c r="DQ48" s="374"/>
      <c r="DR48" s="62"/>
      <c r="DS48" s="63"/>
      <c r="DT48" s="63"/>
      <c r="DU48" s="63"/>
      <c r="DV48" s="63"/>
      <c r="DW48" s="63"/>
      <c r="DX48" s="63"/>
      <c r="DY48" s="63"/>
      <c r="DZ48" s="106" t="s">
        <v>187</v>
      </c>
      <c r="EA48" s="107"/>
      <c r="EB48" s="108"/>
    </row>
    <row r="49" spans="3:132" ht="16.5" customHeight="1">
      <c r="C49" s="326" t="s">
        <v>225</v>
      </c>
      <c r="D49" s="327"/>
      <c r="E49" s="327"/>
      <c r="F49" s="327"/>
      <c r="G49" s="327"/>
      <c r="H49" s="327"/>
      <c r="I49" s="327"/>
      <c r="J49" s="327"/>
      <c r="K49" s="327"/>
      <c r="L49" s="327"/>
      <c r="M49" s="327"/>
      <c r="N49" s="69">
        <v>485000</v>
      </c>
      <c r="O49" s="84"/>
      <c r="P49" s="84"/>
      <c r="Q49" s="84"/>
      <c r="R49" s="84"/>
      <c r="S49" s="84"/>
      <c r="T49" s="84"/>
      <c r="U49" s="85"/>
      <c r="V49" s="253">
        <v>42827</v>
      </c>
      <c r="W49" s="253"/>
      <c r="X49" s="253"/>
      <c r="Y49" s="253"/>
      <c r="Z49" s="253"/>
      <c r="AA49" s="253"/>
      <c r="AB49" s="253"/>
      <c r="AC49" s="253"/>
      <c r="AD49" s="85">
        <v>0</v>
      </c>
      <c r="AE49" s="253"/>
      <c r="AF49" s="253"/>
      <c r="AG49" s="253"/>
      <c r="AH49" s="253"/>
      <c r="AI49" s="253"/>
      <c r="AJ49" s="253"/>
      <c r="AK49" s="298"/>
      <c r="AL49" s="38" t="s">
        <v>226</v>
      </c>
      <c r="AM49" s="37"/>
      <c r="AN49" s="37"/>
      <c r="AO49" s="37"/>
      <c r="AP49" s="37"/>
      <c r="AQ49" s="37"/>
      <c r="AR49" s="37"/>
      <c r="AS49" s="37"/>
      <c r="AT49" s="37"/>
      <c r="AU49" s="37"/>
      <c r="AV49" s="44">
        <v>4023829</v>
      </c>
      <c r="AW49" s="44"/>
      <c r="AX49" s="44"/>
      <c r="AY49" s="44"/>
      <c r="AZ49" s="44"/>
      <c r="BA49" s="44"/>
      <c r="BB49" s="44"/>
      <c r="BC49" s="45"/>
      <c r="BD49" s="106" t="s">
        <v>169</v>
      </c>
      <c r="BE49" s="107"/>
      <c r="BF49" s="108"/>
      <c r="BG49" s="185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149"/>
      <c r="BT49" s="109" t="s">
        <v>227</v>
      </c>
      <c r="BU49" s="110"/>
      <c r="BV49" s="110"/>
      <c r="BW49" s="110"/>
      <c r="BX49" s="110"/>
      <c r="BY49" s="110"/>
      <c r="BZ49" s="110"/>
      <c r="CA49" s="110"/>
      <c r="CB49" s="110"/>
      <c r="CC49" s="277">
        <v>3688923</v>
      </c>
      <c r="CD49" s="277"/>
      <c r="CE49" s="277"/>
      <c r="CF49" s="277"/>
      <c r="CG49" s="277"/>
      <c r="CH49" s="277"/>
      <c r="CI49" s="278"/>
      <c r="CJ49" s="106" t="s">
        <v>169</v>
      </c>
      <c r="CK49" s="107"/>
      <c r="CL49" s="108"/>
      <c r="CM49" s="103"/>
      <c r="CN49" s="104"/>
      <c r="CO49" s="104"/>
      <c r="CP49" s="104"/>
      <c r="CQ49" s="104"/>
      <c r="CR49" s="104"/>
      <c r="CS49" s="105"/>
      <c r="CT49" s="358"/>
      <c r="CU49" s="359"/>
      <c r="CV49" s="359"/>
      <c r="CW49" s="359"/>
      <c r="CX49" s="359"/>
      <c r="CY49" s="359"/>
      <c r="CZ49" s="360"/>
      <c r="DA49" s="351"/>
      <c r="DB49" s="352"/>
      <c r="DC49" s="352"/>
      <c r="DD49" s="352"/>
      <c r="DE49" s="352"/>
      <c r="DF49" s="352"/>
      <c r="DG49" s="353"/>
      <c r="DH49" s="242"/>
      <c r="DI49" s="242"/>
      <c r="DJ49" s="242"/>
      <c r="DK49" s="242"/>
      <c r="DL49" s="242"/>
      <c r="DM49" s="242"/>
      <c r="DN49" s="242"/>
      <c r="DO49" s="242"/>
      <c r="DP49" s="242"/>
      <c r="DQ49" s="242"/>
      <c r="DR49" s="226"/>
      <c r="DS49" s="226"/>
      <c r="DT49" s="226"/>
      <c r="DU49" s="226"/>
      <c r="DV49" s="226"/>
      <c r="DW49" s="226"/>
      <c r="DX49" s="226"/>
      <c r="DY49" s="62"/>
      <c r="DZ49" s="106" t="s">
        <v>187</v>
      </c>
      <c r="EA49" s="107"/>
      <c r="EB49" s="108"/>
    </row>
    <row r="50" spans="3:132" ht="16.5" customHeight="1" thickBot="1">
      <c r="C50" s="296" t="s">
        <v>228</v>
      </c>
      <c r="D50" s="297"/>
      <c r="E50" s="297"/>
      <c r="F50" s="297"/>
      <c r="G50" s="297"/>
      <c r="H50" s="297"/>
      <c r="I50" s="297"/>
      <c r="J50" s="297"/>
      <c r="K50" s="297"/>
      <c r="L50" s="297"/>
      <c r="M50" s="297"/>
      <c r="N50" s="293">
        <f>N46+N47+N48-N49</f>
        <v>328354</v>
      </c>
      <c r="O50" s="294"/>
      <c r="P50" s="294"/>
      <c r="Q50" s="294"/>
      <c r="R50" s="294"/>
      <c r="S50" s="294"/>
      <c r="T50" s="294"/>
      <c r="U50" s="295"/>
      <c r="V50" s="293">
        <f>V46+V47+V48-V49</f>
        <v>136915</v>
      </c>
      <c r="W50" s="294"/>
      <c r="X50" s="294"/>
      <c r="Y50" s="294"/>
      <c r="Z50" s="294"/>
      <c r="AA50" s="294"/>
      <c r="AB50" s="294"/>
      <c r="AC50" s="295"/>
      <c r="AD50" s="46">
        <f>AD46+AD47+AD48-AD49</f>
        <v>686258</v>
      </c>
      <c r="AE50" s="46"/>
      <c r="AF50" s="46"/>
      <c r="AG50" s="46"/>
      <c r="AH50" s="46"/>
      <c r="AI50" s="46"/>
      <c r="AJ50" s="46"/>
      <c r="AK50" s="47"/>
      <c r="AL50" s="296" t="s">
        <v>229</v>
      </c>
      <c r="AM50" s="297"/>
      <c r="AN50" s="297"/>
      <c r="AO50" s="297"/>
      <c r="AP50" s="297"/>
      <c r="AQ50" s="297"/>
      <c r="AR50" s="297"/>
      <c r="AS50" s="297"/>
      <c r="AT50" s="297"/>
      <c r="AU50" s="297"/>
      <c r="AV50" s="60"/>
      <c r="AW50" s="60"/>
      <c r="AX50" s="60"/>
      <c r="AY50" s="60"/>
      <c r="AZ50" s="60"/>
      <c r="BA50" s="60"/>
      <c r="BB50" s="60"/>
      <c r="BC50" s="61"/>
      <c r="BD50" s="57"/>
      <c r="BE50" s="173"/>
      <c r="BF50" s="284"/>
      <c r="BG50" s="186"/>
      <c r="BH50" s="173"/>
      <c r="BI50" s="173"/>
      <c r="BJ50" s="173"/>
      <c r="BK50" s="173"/>
      <c r="BL50" s="173"/>
      <c r="BM50" s="173"/>
      <c r="BN50" s="173"/>
      <c r="BO50" s="173"/>
      <c r="BP50" s="173"/>
      <c r="BQ50" s="173"/>
      <c r="BR50" s="173"/>
      <c r="BS50" s="284"/>
      <c r="BT50" s="274"/>
      <c r="BU50" s="275"/>
      <c r="BV50" s="275"/>
      <c r="BW50" s="275"/>
      <c r="BX50" s="275"/>
      <c r="BY50" s="275"/>
      <c r="BZ50" s="275"/>
      <c r="CA50" s="275"/>
      <c r="CB50" s="275"/>
      <c r="CC50" s="275"/>
      <c r="CD50" s="275"/>
      <c r="CE50" s="275"/>
      <c r="CF50" s="275"/>
      <c r="CG50" s="275"/>
      <c r="CH50" s="275"/>
      <c r="CI50" s="275"/>
      <c r="CJ50" s="275"/>
      <c r="CK50" s="275"/>
      <c r="CL50" s="276"/>
      <c r="CM50" s="296" t="s">
        <v>230</v>
      </c>
      <c r="CN50" s="297"/>
      <c r="CO50" s="297"/>
      <c r="CP50" s="297"/>
      <c r="CQ50" s="297"/>
      <c r="CR50" s="297"/>
      <c r="CS50" s="297"/>
      <c r="CT50" s="364">
        <v>43.1</v>
      </c>
      <c r="CU50" s="365"/>
      <c r="CV50" s="365"/>
      <c r="CW50" s="365"/>
      <c r="CX50" s="365"/>
      <c r="CY50" s="365"/>
      <c r="CZ50" s="366"/>
      <c r="DA50" s="367"/>
      <c r="DB50" s="368"/>
      <c r="DC50" s="368"/>
      <c r="DD50" s="368"/>
      <c r="DE50" s="368"/>
      <c r="DF50" s="368"/>
      <c r="DG50" s="368"/>
      <c r="DH50" s="368"/>
      <c r="DI50" s="368"/>
      <c r="DJ50" s="368"/>
      <c r="DK50" s="368"/>
      <c r="DL50" s="368"/>
      <c r="DM50" s="368"/>
      <c r="DN50" s="368"/>
      <c r="DO50" s="368"/>
      <c r="DP50" s="368"/>
      <c r="DQ50" s="368"/>
      <c r="DR50" s="368"/>
      <c r="DS50" s="368"/>
      <c r="DT50" s="368"/>
      <c r="DU50" s="368"/>
      <c r="DV50" s="368"/>
      <c r="DW50" s="368"/>
      <c r="DX50" s="368"/>
      <c r="DY50" s="368"/>
      <c r="DZ50" s="368"/>
      <c r="EA50" s="368"/>
      <c r="EB50" s="369"/>
    </row>
    <row r="51" ht="12" customHeight="1"/>
    <row r="52" spans="3:117" ht="12.75">
      <c r="C52" s="25"/>
      <c r="AV52" s="9" t="s">
        <v>112</v>
      </c>
      <c r="BK52" s="9" t="s">
        <v>113</v>
      </c>
      <c r="BS52" s="33">
        <v>997446</v>
      </c>
      <c r="BT52" s="33"/>
      <c r="BU52" s="33"/>
      <c r="BV52" s="33"/>
      <c r="BW52" s="33"/>
      <c r="BX52" s="33"/>
      <c r="BY52" s="9" t="s">
        <v>37</v>
      </c>
      <c r="CD52" s="9" t="s">
        <v>115</v>
      </c>
      <c r="CN52" s="34">
        <v>19.8</v>
      </c>
      <c r="CO52" s="34"/>
      <c r="CP52" s="34"/>
      <c r="CQ52" s="9" t="s">
        <v>117</v>
      </c>
      <c r="CU52" s="9" t="s">
        <v>233</v>
      </c>
      <c r="DE52" s="34">
        <v>19.3</v>
      </c>
      <c r="DF52" s="34"/>
      <c r="DG52" s="34"/>
      <c r="DH52" s="9" t="s">
        <v>117</v>
      </c>
      <c r="DJ52" s="23"/>
      <c r="DK52" s="23"/>
      <c r="DL52" s="23"/>
      <c r="DM52" s="23"/>
    </row>
    <row r="53" spans="63:135" ht="16.5" customHeight="1">
      <c r="BK53" s="9" t="s">
        <v>114</v>
      </c>
      <c r="BS53" s="33">
        <v>53704</v>
      </c>
      <c r="BT53" s="33"/>
      <c r="BU53" s="33"/>
      <c r="BV53" s="33"/>
      <c r="BW53" s="33"/>
      <c r="BX53" s="33"/>
      <c r="BY53" s="9" t="s">
        <v>37</v>
      </c>
      <c r="CD53" s="9" t="s">
        <v>116</v>
      </c>
      <c r="CN53" s="34">
        <v>14.6</v>
      </c>
      <c r="CO53" s="34"/>
      <c r="CP53" s="34"/>
      <c r="CQ53" s="9" t="s">
        <v>117</v>
      </c>
      <c r="DH53" s="23"/>
      <c r="DI53" s="23"/>
      <c r="DJ53" s="23"/>
      <c r="DK53" s="23"/>
      <c r="DL53" s="23"/>
      <c r="DM53" s="23"/>
      <c r="EC53" s="24"/>
      <c r="ED53" s="24"/>
      <c r="EE53" s="24"/>
    </row>
    <row r="54" spans="133:135" ht="16.5" customHeight="1">
      <c r="EC54" s="24"/>
      <c r="ED54" s="24"/>
      <c r="EE54" s="24"/>
    </row>
    <row r="55" ht="16.5" customHeight="1"/>
    <row r="56" ht="16.5" customHeight="1"/>
    <row r="57" ht="16.5" customHeight="1"/>
    <row r="58" ht="16.5" customHeight="1"/>
  </sheetData>
  <mergeCells count="804">
    <mergeCell ref="DE52:DG52"/>
    <mergeCell ref="DZ46:EB46"/>
    <mergeCell ref="DZ42:EB42"/>
    <mergeCell ref="DZ44:EB44"/>
    <mergeCell ref="DZ45:EB45"/>
    <mergeCell ref="DZ47:EB47"/>
    <mergeCell ref="DZ48:EB48"/>
    <mergeCell ref="DH43:DQ43"/>
    <mergeCell ref="DH44:DQ44"/>
    <mergeCell ref="DH45:DQ45"/>
    <mergeCell ref="DH46:DQ46"/>
    <mergeCell ref="DH47:DQ47"/>
    <mergeCell ref="DH48:DQ48"/>
    <mergeCell ref="DR46:DY46"/>
    <mergeCell ref="DR47:DY47"/>
    <mergeCell ref="DR48:DY48"/>
    <mergeCell ref="DZ43:EB43"/>
    <mergeCell ref="DR45:DY45"/>
    <mergeCell ref="DH41:DQ41"/>
    <mergeCell ref="DR41:EB41"/>
    <mergeCell ref="DH42:DQ42"/>
    <mergeCell ref="DR42:DY42"/>
    <mergeCell ref="DR43:DY43"/>
    <mergeCell ref="DR44:DY44"/>
    <mergeCell ref="DA45:DG45"/>
    <mergeCell ref="CT46:CX46"/>
    <mergeCell ref="DA46:DG46"/>
    <mergeCell ref="CY45:CZ45"/>
    <mergeCell ref="CY46:CZ46"/>
    <mergeCell ref="CT45:CX45"/>
    <mergeCell ref="DA48:DG48"/>
    <mergeCell ref="CT48:CZ49"/>
    <mergeCell ref="CM50:CS50"/>
    <mergeCell ref="DA47:DG47"/>
    <mergeCell ref="CM47:CS47"/>
    <mergeCell ref="CT47:CZ47"/>
    <mergeCell ref="CT50:CZ50"/>
    <mergeCell ref="DA50:EB50"/>
    <mergeCell ref="DH49:DQ49"/>
    <mergeCell ref="DR49:DY49"/>
    <mergeCell ref="DZ49:EB49"/>
    <mergeCell ref="DA49:DG49"/>
    <mergeCell ref="DX11:EB11"/>
    <mergeCell ref="CM41:CS41"/>
    <mergeCell ref="CM42:CS42"/>
    <mergeCell ref="DA41:DG41"/>
    <mergeCell ref="DA42:DG42"/>
    <mergeCell ref="CO28:CX28"/>
    <mergeCell ref="CO29:CX29"/>
    <mergeCell ref="CO20:CX20"/>
    <mergeCell ref="DA40:EB40"/>
    <mergeCell ref="CQ34:CX34"/>
    <mergeCell ref="CQ35:CX35"/>
    <mergeCell ref="DJ35:DP35"/>
    <mergeCell ref="DJ36:DP36"/>
    <mergeCell ref="DQ36:DW36"/>
    <mergeCell ref="DX36:EB36"/>
    <mergeCell ref="DJ37:DP37"/>
    <mergeCell ref="DF34:DI34"/>
    <mergeCell ref="DX35:EB35"/>
    <mergeCell ref="CO23:CX23"/>
    <mergeCell ref="CO24:CX24"/>
    <mergeCell ref="CO26:CX26"/>
    <mergeCell ref="CQ32:CR33"/>
    <mergeCell ref="CS32:CX32"/>
    <mergeCell ref="CS33:CX33"/>
    <mergeCell ref="CQ31:CX31"/>
    <mergeCell ref="DJ11:DP11"/>
    <mergeCell ref="CP30:CX30"/>
    <mergeCell ref="CO14:CX14"/>
    <mergeCell ref="CO22:CX22"/>
    <mergeCell ref="CO12:CX12"/>
    <mergeCell ref="CY12:DE12"/>
    <mergeCell ref="CY13:DE13"/>
    <mergeCell ref="CY14:DE14"/>
    <mergeCell ref="CY23:DE23"/>
    <mergeCell ref="CO27:CX27"/>
    <mergeCell ref="BJ22:BO22"/>
    <mergeCell ref="BJ23:BO23"/>
    <mergeCell ref="CO21:CX21"/>
    <mergeCell ref="CY20:DE20"/>
    <mergeCell ref="BP22:BV22"/>
    <mergeCell ref="BP23:BV23"/>
    <mergeCell ref="CH21:CN21"/>
    <mergeCell ref="CH22:CN22"/>
    <mergeCell ref="CH23:CN23"/>
    <mergeCell ref="CY22:DE22"/>
    <mergeCell ref="BG43:BM43"/>
    <mergeCell ref="CH20:CN20"/>
    <mergeCell ref="BJ25:BO25"/>
    <mergeCell ref="BP25:BV25"/>
    <mergeCell ref="BW25:BZ25"/>
    <mergeCell ref="BW20:BZ20"/>
    <mergeCell ref="BW21:BZ21"/>
    <mergeCell ref="BJ20:BO20"/>
    <mergeCell ref="BJ24:BO24"/>
    <mergeCell ref="BJ21:BO21"/>
    <mergeCell ref="AY29:BB29"/>
    <mergeCell ref="AY28:BB28"/>
    <mergeCell ref="BJ27:BO27"/>
    <mergeCell ref="BJ28:BO28"/>
    <mergeCell ref="BW29:BZ29"/>
    <mergeCell ref="BP29:BV29"/>
    <mergeCell ref="BJ26:BO26"/>
    <mergeCell ref="BC26:BI26"/>
    <mergeCell ref="BC27:BI27"/>
    <mergeCell ref="BW26:BZ26"/>
    <mergeCell ref="BP26:BV26"/>
    <mergeCell ref="C19:L19"/>
    <mergeCell ref="M23:S23"/>
    <mergeCell ref="M24:S24"/>
    <mergeCell ref="M25:S25"/>
    <mergeCell ref="M19:S19"/>
    <mergeCell ref="M20:S20"/>
    <mergeCell ref="M21:S21"/>
    <mergeCell ref="M22:S22"/>
    <mergeCell ref="C24:D24"/>
    <mergeCell ref="C25:L25"/>
    <mergeCell ref="C20:L20"/>
    <mergeCell ref="C21:L21"/>
    <mergeCell ref="C22:L22"/>
    <mergeCell ref="AR21:AX21"/>
    <mergeCell ref="X21:AE21"/>
    <mergeCell ref="AJ21:AQ21"/>
    <mergeCell ref="T22:W22"/>
    <mergeCell ref="T20:W20"/>
    <mergeCell ref="T21:W21"/>
    <mergeCell ref="AR22:AX22"/>
    <mergeCell ref="AR23:AX23"/>
    <mergeCell ref="M26:S26"/>
    <mergeCell ref="M27:S27"/>
    <mergeCell ref="AR24:AX24"/>
    <mergeCell ref="X26:AE26"/>
    <mergeCell ref="X27:AE27"/>
    <mergeCell ref="AF25:AI25"/>
    <mergeCell ref="T23:W23"/>
    <mergeCell ref="T24:W24"/>
    <mergeCell ref="T25:W25"/>
    <mergeCell ref="M28:S28"/>
    <mergeCell ref="BJ11:BO11"/>
    <mergeCell ref="BJ12:BO12"/>
    <mergeCell ref="BP11:BV11"/>
    <mergeCell ref="BJ19:BO19"/>
    <mergeCell ref="BJ13:BO13"/>
    <mergeCell ref="BJ14:BO14"/>
    <mergeCell ref="BJ17:BO17"/>
    <mergeCell ref="BJ18:BO18"/>
    <mergeCell ref="BP12:BV12"/>
    <mergeCell ref="BP13:BV13"/>
    <mergeCell ref="C36:L36"/>
    <mergeCell ref="C29:L29"/>
    <mergeCell ref="C30:L30"/>
    <mergeCell ref="C31:L31"/>
    <mergeCell ref="C32:L32"/>
    <mergeCell ref="M14:S14"/>
    <mergeCell ref="M17:S17"/>
    <mergeCell ref="M29:S29"/>
    <mergeCell ref="AR25:AX25"/>
    <mergeCell ref="C38:L38"/>
    <mergeCell ref="C26:L26"/>
    <mergeCell ref="C27:L27"/>
    <mergeCell ref="C28:L28"/>
    <mergeCell ref="C33:L33"/>
    <mergeCell ref="C34:L34"/>
    <mergeCell ref="C35:L35"/>
    <mergeCell ref="C37:L37"/>
    <mergeCell ref="C17:L17"/>
    <mergeCell ref="C15:L15"/>
    <mergeCell ref="C16:L16"/>
    <mergeCell ref="T11:W11"/>
    <mergeCell ref="T12:W12"/>
    <mergeCell ref="M11:S11"/>
    <mergeCell ref="M16:S16"/>
    <mergeCell ref="M15:S15"/>
    <mergeCell ref="C12:L12"/>
    <mergeCell ref="C13:L13"/>
    <mergeCell ref="C14:L14"/>
    <mergeCell ref="C50:M50"/>
    <mergeCell ref="C47:M47"/>
    <mergeCell ref="AR26:AX26"/>
    <mergeCell ref="AR27:AX27"/>
    <mergeCell ref="AR28:AX28"/>
    <mergeCell ref="AR29:AX29"/>
    <mergeCell ref="AR30:AX30"/>
    <mergeCell ref="AL32:AT32"/>
    <mergeCell ref="AL33:AT33"/>
    <mergeCell ref="C45:M45"/>
    <mergeCell ref="C49:M49"/>
    <mergeCell ref="C46:M46"/>
    <mergeCell ref="C48:M48"/>
    <mergeCell ref="C44:M44"/>
    <mergeCell ref="C43:M43"/>
    <mergeCell ref="M30:S30"/>
    <mergeCell ref="M38:S38"/>
    <mergeCell ref="M36:S36"/>
    <mergeCell ref="M37:S37"/>
    <mergeCell ref="M31:S31"/>
    <mergeCell ref="M32:S32"/>
    <mergeCell ref="M33:S33"/>
    <mergeCell ref="M35:S35"/>
    <mergeCell ref="AR17:AX17"/>
    <mergeCell ref="AR18:AX18"/>
    <mergeCell ref="AR19:AX19"/>
    <mergeCell ref="AR20:AX20"/>
    <mergeCell ref="AF38:AI38"/>
    <mergeCell ref="M34:S34"/>
    <mergeCell ref="AK27:AQ27"/>
    <mergeCell ref="AK28:AQ28"/>
    <mergeCell ref="AK29:AQ29"/>
    <mergeCell ref="X30:AE30"/>
    <mergeCell ref="X31:AE31"/>
    <mergeCell ref="X32:AE32"/>
    <mergeCell ref="X33:AE33"/>
    <mergeCell ref="X34:AE34"/>
    <mergeCell ref="X35:AE35"/>
    <mergeCell ref="N44:U44"/>
    <mergeCell ref="N45:U45"/>
    <mergeCell ref="C40:M40"/>
    <mergeCell ref="X38:AE38"/>
    <mergeCell ref="T37:W37"/>
    <mergeCell ref="T38:W38"/>
    <mergeCell ref="C41:M41"/>
    <mergeCell ref="C42:M42"/>
    <mergeCell ref="N43:U43"/>
    <mergeCell ref="X29:AE29"/>
    <mergeCell ref="X22:AE22"/>
    <mergeCell ref="X23:AE23"/>
    <mergeCell ref="X24:AE24"/>
    <mergeCell ref="X25:AE25"/>
    <mergeCell ref="X28:AE28"/>
    <mergeCell ref="X11:AE11"/>
    <mergeCell ref="X12:AE12"/>
    <mergeCell ref="X13:AE13"/>
    <mergeCell ref="X14:AE14"/>
    <mergeCell ref="V47:AC47"/>
    <mergeCell ref="N46:U46"/>
    <mergeCell ref="N47:U47"/>
    <mergeCell ref="V42:AC42"/>
    <mergeCell ref="V40:AC40"/>
    <mergeCell ref="V44:AC44"/>
    <mergeCell ref="V45:AC45"/>
    <mergeCell ref="C39:AK39"/>
    <mergeCell ref="AD40:AK40"/>
    <mergeCell ref="AD41:AK41"/>
    <mergeCell ref="AD42:AK42"/>
    <mergeCell ref="N40:U40"/>
    <mergeCell ref="N41:U41"/>
    <mergeCell ref="N42:U42"/>
    <mergeCell ref="AF11:AI11"/>
    <mergeCell ref="AF12:AI12"/>
    <mergeCell ref="AF19:AI19"/>
    <mergeCell ref="AF20:AI20"/>
    <mergeCell ref="AF15:AI15"/>
    <mergeCell ref="AF16:AI16"/>
    <mergeCell ref="AF13:AI13"/>
    <mergeCell ref="AF14:AI14"/>
    <mergeCell ref="AF29:AI29"/>
    <mergeCell ref="AF34:AI34"/>
    <mergeCell ref="AF35:AI35"/>
    <mergeCell ref="AF21:AI21"/>
    <mergeCell ref="AF26:AI26"/>
    <mergeCell ref="AF27:AI27"/>
    <mergeCell ref="AF28:AI28"/>
    <mergeCell ref="AF22:AI22"/>
    <mergeCell ref="AF23:AI23"/>
    <mergeCell ref="AF24:AI24"/>
    <mergeCell ref="AF30:AI30"/>
    <mergeCell ref="AF31:AI31"/>
    <mergeCell ref="AF32:AI32"/>
    <mergeCell ref="AF33:AI33"/>
    <mergeCell ref="AY12:BB12"/>
    <mergeCell ref="AJ13:AJ14"/>
    <mergeCell ref="AR14:AX14"/>
    <mergeCell ref="AY13:BB13"/>
    <mergeCell ref="AK14:AQ14"/>
    <mergeCell ref="AJ12:AQ12"/>
    <mergeCell ref="AK13:AQ13"/>
    <mergeCell ref="AR13:AX13"/>
    <mergeCell ref="AR12:AX12"/>
    <mergeCell ref="AY14:BB14"/>
    <mergeCell ref="X20:AE20"/>
    <mergeCell ref="T15:W15"/>
    <mergeCell ref="T16:W16"/>
    <mergeCell ref="X15:AE15"/>
    <mergeCell ref="X16:AE16"/>
    <mergeCell ref="T19:W19"/>
    <mergeCell ref="AJ17:AQ17"/>
    <mergeCell ref="AJ19:AQ19"/>
    <mergeCell ref="X19:AE19"/>
    <mergeCell ref="AJ18:AQ18"/>
    <mergeCell ref="AF17:AI17"/>
    <mergeCell ref="X17:AE17"/>
    <mergeCell ref="C11:L11"/>
    <mergeCell ref="M13:S13"/>
    <mergeCell ref="T29:W29"/>
    <mergeCell ref="E23:L23"/>
    <mergeCell ref="E24:L24"/>
    <mergeCell ref="C23:D23"/>
    <mergeCell ref="T26:W26"/>
    <mergeCell ref="T27:W27"/>
    <mergeCell ref="T28:W28"/>
    <mergeCell ref="M12:S12"/>
    <mergeCell ref="AF36:AI36"/>
    <mergeCell ref="AF37:AI37"/>
    <mergeCell ref="X37:AE37"/>
    <mergeCell ref="X36:AE36"/>
    <mergeCell ref="T34:W34"/>
    <mergeCell ref="T35:W35"/>
    <mergeCell ref="T36:W36"/>
    <mergeCell ref="T17:W17"/>
    <mergeCell ref="T31:W31"/>
    <mergeCell ref="T32:W32"/>
    <mergeCell ref="T33:W33"/>
    <mergeCell ref="T30:W30"/>
    <mergeCell ref="AY22:BB22"/>
    <mergeCell ref="AY25:BB25"/>
    <mergeCell ref="AY26:BB26"/>
    <mergeCell ref="AY23:BB23"/>
    <mergeCell ref="AY24:BB24"/>
    <mergeCell ref="BC12:BI12"/>
    <mergeCell ref="BC13:BI13"/>
    <mergeCell ref="BC21:BI21"/>
    <mergeCell ref="BC16:BI16"/>
    <mergeCell ref="AY17:BB17"/>
    <mergeCell ref="AY18:BB18"/>
    <mergeCell ref="BC28:BI28"/>
    <mergeCell ref="AY19:BB19"/>
    <mergeCell ref="AY20:BB20"/>
    <mergeCell ref="AY27:BB27"/>
    <mergeCell ref="BC22:BI22"/>
    <mergeCell ref="BC23:BI23"/>
    <mergeCell ref="BC24:BI24"/>
    <mergeCell ref="AY21:BB21"/>
    <mergeCell ref="BE31:BI31"/>
    <mergeCell ref="BC25:BI25"/>
    <mergeCell ref="BC14:BI14"/>
    <mergeCell ref="BC17:BI17"/>
    <mergeCell ref="BC18:BI18"/>
    <mergeCell ref="BC19:BI19"/>
    <mergeCell ref="BC20:BI20"/>
    <mergeCell ref="BC29:BI29"/>
    <mergeCell ref="BC30:BI30"/>
    <mergeCell ref="BC15:BI15"/>
    <mergeCell ref="BE34:BI34"/>
    <mergeCell ref="BE35:BI35"/>
    <mergeCell ref="AU33:AY33"/>
    <mergeCell ref="AZ33:BD33"/>
    <mergeCell ref="AU34:AY34"/>
    <mergeCell ref="AZ34:BD34"/>
    <mergeCell ref="BD43:BF43"/>
    <mergeCell ref="BG39:BS39"/>
    <mergeCell ref="AU35:AY35"/>
    <mergeCell ref="AZ32:BD32"/>
    <mergeCell ref="AZ35:BD35"/>
    <mergeCell ref="BN34:BR34"/>
    <mergeCell ref="BE37:BI37"/>
    <mergeCell ref="BE36:BI36"/>
    <mergeCell ref="BE32:BI32"/>
    <mergeCell ref="BE33:BI33"/>
    <mergeCell ref="AL40:AU40"/>
    <mergeCell ref="BD40:BF40"/>
    <mergeCell ref="BD41:BF41"/>
    <mergeCell ref="BD42:BF42"/>
    <mergeCell ref="BD49:BF49"/>
    <mergeCell ref="AL48:AU48"/>
    <mergeCell ref="AL49:AU49"/>
    <mergeCell ref="V43:AC43"/>
    <mergeCell ref="AL44:AU44"/>
    <mergeCell ref="AL45:AU45"/>
    <mergeCell ref="AL46:AU46"/>
    <mergeCell ref="AL47:AU47"/>
    <mergeCell ref="AD43:AK43"/>
    <mergeCell ref="AD46:AK46"/>
    <mergeCell ref="BD45:BF45"/>
    <mergeCell ref="BD46:BF46"/>
    <mergeCell ref="BD47:BF47"/>
    <mergeCell ref="BD48:BF48"/>
    <mergeCell ref="N48:U48"/>
    <mergeCell ref="N49:U49"/>
    <mergeCell ref="AD44:AK44"/>
    <mergeCell ref="AD45:AK45"/>
    <mergeCell ref="AD47:AK47"/>
    <mergeCell ref="AD48:AK48"/>
    <mergeCell ref="AD49:AK49"/>
    <mergeCell ref="V49:AC49"/>
    <mergeCell ref="V48:AC48"/>
    <mergeCell ref="V46:AC46"/>
    <mergeCell ref="N50:U50"/>
    <mergeCell ref="V50:AC50"/>
    <mergeCell ref="AL50:AU50"/>
    <mergeCell ref="AV49:BC49"/>
    <mergeCell ref="BD50:BF50"/>
    <mergeCell ref="AV41:BC41"/>
    <mergeCell ref="AV42:BC42"/>
    <mergeCell ref="AV43:BC43"/>
    <mergeCell ref="AV44:BC44"/>
    <mergeCell ref="AV45:BC45"/>
    <mergeCell ref="AV46:BC46"/>
    <mergeCell ref="AV47:BC47"/>
    <mergeCell ref="BD44:BF44"/>
    <mergeCell ref="AV48:BC48"/>
    <mergeCell ref="CJ40:CL40"/>
    <mergeCell ref="CA11:CG11"/>
    <mergeCell ref="CA21:CG21"/>
    <mergeCell ref="CA22:CG22"/>
    <mergeCell ref="CA23:CG23"/>
    <mergeCell ref="CA24:CG24"/>
    <mergeCell ref="CA25:CG25"/>
    <mergeCell ref="CH18:CN18"/>
    <mergeCell ref="CH19:CN19"/>
    <mergeCell ref="CM40:CZ40"/>
    <mergeCell ref="CC40:CI40"/>
    <mergeCell ref="BG44:BM44"/>
    <mergeCell ref="BN40:BS40"/>
    <mergeCell ref="BN41:BS41"/>
    <mergeCell ref="BN42:BS42"/>
    <mergeCell ref="BN43:BS43"/>
    <mergeCell ref="BN44:BS44"/>
    <mergeCell ref="BG40:BM40"/>
    <mergeCell ref="BG41:BM41"/>
    <mergeCell ref="BG42:BM42"/>
    <mergeCell ref="BG45:BM45"/>
    <mergeCell ref="BG46:BM46"/>
    <mergeCell ref="BG47:BM47"/>
    <mergeCell ref="BG48:BM48"/>
    <mergeCell ref="BN45:BS45"/>
    <mergeCell ref="BN46:BS46"/>
    <mergeCell ref="BN47:BS47"/>
    <mergeCell ref="BN48:BS48"/>
    <mergeCell ref="BG49:BM49"/>
    <mergeCell ref="BG50:BM50"/>
    <mergeCell ref="BN49:BS49"/>
    <mergeCell ref="BN50:BS50"/>
    <mergeCell ref="BP14:BV14"/>
    <mergeCell ref="BP17:BV17"/>
    <mergeCell ref="BP18:BV18"/>
    <mergeCell ref="BP19:BV19"/>
    <mergeCell ref="BP15:BV15"/>
    <mergeCell ref="BP24:BV24"/>
    <mergeCell ref="BP20:BV20"/>
    <mergeCell ref="BP21:BV21"/>
    <mergeCell ref="BW12:BZ12"/>
    <mergeCell ref="BW13:BZ13"/>
    <mergeCell ref="BW14:BZ14"/>
    <mergeCell ref="BW17:BZ17"/>
    <mergeCell ref="BW23:BZ23"/>
    <mergeCell ref="BW24:BZ24"/>
    <mergeCell ref="BW15:BZ15"/>
    <mergeCell ref="CA18:CG18"/>
    <mergeCell ref="CA19:CG19"/>
    <mergeCell ref="CA20:CG20"/>
    <mergeCell ref="BW22:BZ22"/>
    <mergeCell ref="BW18:BZ18"/>
    <mergeCell ref="BW19:BZ19"/>
    <mergeCell ref="CA26:CG26"/>
    <mergeCell ref="CH13:CN13"/>
    <mergeCell ref="CH14:CN14"/>
    <mergeCell ref="CH17:CN17"/>
    <mergeCell ref="CH15:CN15"/>
    <mergeCell ref="CH16:CN16"/>
    <mergeCell ref="CA13:CG13"/>
    <mergeCell ref="CA14:CG14"/>
    <mergeCell ref="CA17:CG17"/>
    <mergeCell ref="CA15:CG15"/>
    <mergeCell ref="CH24:CN24"/>
    <mergeCell ref="BT44:CB44"/>
    <mergeCell ref="BT45:CB45"/>
    <mergeCell ref="BJ10:CN10"/>
    <mergeCell ref="BT40:CB40"/>
    <mergeCell ref="BT41:CB41"/>
    <mergeCell ref="BT42:CB42"/>
    <mergeCell ref="CH25:CN25"/>
    <mergeCell ref="CH26:CN26"/>
    <mergeCell ref="CH27:CN27"/>
    <mergeCell ref="CH28:CN28"/>
    <mergeCell ref="BT46:CB46"/>
    <mergeCell ref="BT49:CB49"/>
    <mergeCell ref="CC41:CI41"/>
    <mergeCell ref="CC42:CI42"/>
    <mergeCell ref="CC43:CI43"/>
    <mergeCell ref="CC44:CI44"/>
    <mergeCell ref="CC45:CI45"/>
    <mergeCell ref="CC46:CI46"/>
    <mergeCell ref="CC47:CI47"/>
    <mergeCell ref="BT43:CB43"/>
    <mergeCell ref="BT50:CL50"/>
    <mergeCell ref="CC48:CI48"/>
    <mergeCell ref="CC49:CI49"/>
    <mergeCell ref="CJ45:CL45"/>
    <mergeCell ref="CJ46:CL46"/>
    <mergeCell ref="CJ47:CL47"/>
    <mergeCell ref="CJ41:CL41"/>
    <mergeCell ref="CJ42:CL42"/>
    <mergeCell ref="CJ43:CL43"/>
    <mergeCell ref="CJ44:CL44"/>
    <mergeCell ref="CY24:DE24"/>
    <mergeCell ref="DF12:DI12"/>
    <mergeCell ref="DF23:DI23"/>
    <mergeCell ref="CY21:DE21"/>
    <mergeCell ref="DF15:DI15"/>
    <mergeCell ref="DF16:DI16"/>
    <mergeCell ref="CY17:DE17"/>
    <mergeCell ref="CY18:DE18"/>
    <mergeCell ref="CY19:DE19"/>
    <mergeCell ref="DF22:DI22"/>
    <mergeCell ref="V41:AC41"/>
    <mergeCell ref="CY29:DE29"/>
    <mergeCell ref="CY30:DE30"/>
    <mergeCell ref="CY31:DE31"/>
    <mergeCell ref="CY32:DE32"/>
    <mergeCell ref="BW34:CA34"/>
    <mergeCell ref="BJ29:BO29"/>
    <mergeCell ref="CY36:DE36"/>
    <mergeCell ref="AU36:AY36"/>
    <mergeCell ref="CY35:DE35"/>
    <mergeCell ref="CY25:DE25"/>
    <mergeCell ref="DF24:DI24"/>
    <mergeCell ref="BN36:BR36"/>
    <mergeCell ref="BW36:CA36"/>
    <mergeCell ref="CF36:CJ36"/>
    <mergeCell ref="CY33:DE33"/>
    <mergeCell ref="CY34:DE34"/>
    <mergeCell ref="CY26:DE26"/>
    <mergeCell ref="CY27:DE27"/>
    <mergeCell ref="CY28:DE28"/>
    <mergeCell ref="CA27:CG27"/>
    <mergeCell ref="DF30:DI30"/>
    <mergeCell ref="DF31:DI31"/>
    <mergeCell ref="DF32:DI32"/>
    <mergeCell ref="BW32:CA32"/>
    <mergeCell ref="CA28:CG28"/>
    <mergeCell ref="BW27:BZ27"/>
    <mergeCell ref="BW28:BZ28"/>
    <mergeCell ref="CH29:CN29"/>
    <mergeCell ref="CA29:CG29"/>
    <mergeCell ref="DF25:DI25"/>
    <mergeCell ref="DF26:DI26"/>
    <mergeCell ref="DF27:DI27"/>
    <mergeCell ref="DF28:DI28"/>
    <mergeCell ref="DF33:DI33"/>
    <mergeCell ref="DF35:DI35"/>
    <mergeCell ref="DJ12:DP12"/>
    <mergeCell ref="DJ13:DP13"/>
    <mergeCell ref="DJ14:DP14"/>
    <mergeCell ref="DJ17:DP17"/>
    <mergeCell ref="DJ18:DP18"/>
    <mergeCell ref="DJ19:DP19"/>
    <mergeCell ref="DJ21:DP21"/>
    <mergeCell ref="DF29:DI29"/>
    <mergeCell ref="DJ28:DP28"/>
    <mergeCell ref="DJ29:DP29"/>
    <mergeCell ref="DJ22:DP22"/>
    <mergeCell ref="DJ23:DP23"/>
    <mergeCell ref="DJ24:DP24"/>
    <mergeCell ref="DJ25:DP25"/>
    <mergeCell ref="DQ18:DW18"/>
    <mergeCell ref="DQ19:DW19"/>
    <mergeCell ref="DQ20:DW20"/>
    <mergeCell ref="DQ21:DW21"/>
    <mergeCell ref="DQ13:DW13"/>
    <mergeCell ref="DQ14:DW14"/>
    <mergeCell ref="DQ17:DW17"/>
    <mergeCell ref="DQ15:DW15"/>
    <mergeCell ref="DQ16:DW16"/>
    <mergeCell ref="DQ26:DW26"/>
    <mergeCell ref="DQ24:DW24"/>
    <mergeCell ref="DQ25:DW25"/>
    <mergeCell ref="DJ34:DP34"/>
    <mergeCell ref="DJ30:DP30"/>
    <mergeCell ref="DJ31:DP31"/>
    <mergeCell ref="DJ32:DP32"/>
    <mergeCell ref="DJ33:DP33"/>
    <mergeCell ref="DJ26:DP26"/>
    <mergeCell ref="DJ27:DP27"/>
    <mergeCell ref="C8:J8"/>
    <mergeCell ref="BP27:BV27"/>
    <mergeCell ref="BP28:BV28"/>
    <mergeCell ref="DQ37:DW37"/>
    <mergeCell ref="CO10:EB10"/>
    <mergeCell ref="BN32:BR32"/>
    <mergeCell ref="CF32:CJ32"/>
    <mergeCell ref="CF34:CJ34"/>
    <mergeCell ref="CP25:CX25"/>
    <mergeCell ref="CP13:CX13"/>
    <mergeCell ref="DX12:EB12"/>
    <mergeCell ref="DV4:EB5"/>
    <mergeCell ref="AU6:AZ6"/>
    <mergeCell ref="BA6:BB6"/>
    <mergeCell ref="CZ8:DJ8"/>
    <mergeCell ref="DK8:DU8"/>
    <mergeCell ref="CQ6:CY7"/>
    <mergeCell ref="DQ12:DW12"/>
    <mergeCell ref="CH12:CN12"/>
    <mergeCell ref="CA12:CG12"/>
    <mergeCell ref="DX28:EB28"/>
    <mergeCell ref="DQ29:EB29"/>
    <mergeCell ref="DX22:EB22"/>
    <mergeCell ref="DX23:EB23"/>
    <mergeCell ref="DX24:EB24"/>
    <mergeCell ref="DX25:EB25"/>
    <mergeCell ref="DQ27:DW27"/>
    <mergeCell ref="DQ28:DW28"/>
    <mergeCell ref="DQ22:DW22"/>
    <mergeCell ref="DQ23:DW23"/>
    <mergeCell ref="DX26:EB26"/>
    <mergeCell ref="DX27:EB27"/>
    <mergeCell ref="DX13:EB13"/>
    <mergeCell ref="DX14:EB14"/>
    <mergeCell ref="DX17:EB17"/>
    <mergeCell ref="DX18:EB18"/>
    <mergeCell ref="DX15:EB15"/>
    <mergeCell ref="DX16:EB16"/>
    <mergeCell ref="DQ30:EB30"/>
    <mergeCell ref="DQ32:EB32"/>
    <mergeCell ref="DQ33:EB33"/>
    <mergeCell ref="DQ31:EB31"/>
    <mergeCell ref="DF21:DI21"/>
    <mergeCell ref="DX19:EB19"/>
    <mergeCell ref="DX20:EB20"/>
    <mergeCell ref="DX21:EB21"/>
    <mergeCell ref="DJ20:DP20"/>
    <mergeCell ref="CT9:CY9"/>
    <mergeCell ref="DQ34:EB34"/>
    <mergeCell ref="DQ35:DW35"/>
    <mergeCell ref="DX37:EB37"/>
    <mergeCell ref="DF13:DI13"/>
    <mergeCell ref="DF14:DI14"/>
    <mergeCell ref="DF17:DI17"/>
    <mergeCell ref="DF18:DI18"/>
    <mergeCell ref="DF19:DI19"/>
    <mergeCell ref="DF20:DI20"/>
    <mergeCell ref="BL6:BT7"/>
    <mergeCell ref="BJ7:BK7"/>
    <mergeCell ref="BU6:CB7"/>
    <mergeCell ref="DJ15:DP15"/>
    <mergeCell ref="CQ8:CS8"/>
    <mergeCell ref="CC8:CI9"/>
    <mergeCell ref="CJ8:CP9"/>
    <mergeCell ref="BW11:BZ11"/>
    <mergeCell ref="BL8:BT9"/>
    <mergeCell ref="CT8:CY8"/>
    <mergeCell ref="CC5:CI5"/>
    <mergeCell ref="CJ5:CP5"/>
    <mergeCell ref="CC6:CI7"/>
    <mergeCell ref="CJ6:CP7"/>
    <mergeCell ref="CC4:CP4"/>
    <mergeCell ref="CH11:CN11"/>
    <mergeCell ref="CQ4:CZ5"/>
    <mergeCell ref="DH4:DU5"/>
    <mergeCell ref="DA4:DG5"/>
    <mergeCell ref="CQ9:CS9"/>
    <mergeCell ref="CO11:CX11"/>
    <mergeCell ref="CY11:DE11"/>
    <mergeCell ref="DF11:DI11"/>
    <mergeCell ref="DQ11:DW11"/>
    <mergeCell ref="T4:CB4"/>
    <mergeCell ref="W5:AD5"/>
    <mergeCell ref="AE5:AL5"/>
    <mergeCell ref="AM5:AT5"/>
    <mergeCell ref="AU5:BB5"/>
    <mergeCell ref="BC5:BK5"/>
    <mergeCell ref="BL5:BT5"/>
    <mergeCell ref="BU5:CB5"/>
    <mergeCell ref="W6:AD7"/>
    <mergeCell ref="W8:AD9"/>
    <mergeCell ref="AK7:AL7"/>
    <mergeCell ref="AK8:AL8"/>
    <mergeCell ref="AK9:AL9"/>
    <mergeCell ref="AE6:AJ6"/>
    <mergeCell ref="AE9:AJ9"/>
    <mergeCell ref="AM6:AR6"/>
    <mergeCell ref="AM9:AR9"/>
    <mergeCell ref="AJ10:BI10"/>
    <mergeCell ref="AR11:AX11"/>
    <mergeCell ref="BC11:BI11"/>
    <mergeCell ref="AY11:BB11"/>
    <mergeCell ref="AJ11:AQ11"/>
    <mergeCell ref="AS8:AT8"/>
    <mergeCell ref="AE7:AJ7"/>
    <mergeCell ref="AE8:AJ8"/>
    <mergeCell ref="AS9:AT9"/>
    <mergeCell ref="AK6:AL6"/>
    <mergeCell ref="AU7:AZ7"/>
    <mergeCell ref="BA7:BB7"/>
    <mergeCell ref="AU8:AZ8"/>
    <mergeCell ref="BA8:BB8"/>
    <mergeCell ref="AS6:AT6"/>
    <mergeCell ref="AM7:AR7"/>
    <mergeCell ref="AS7:AT7"/>
    <mergeCell ref="AM8:AR8"/>
    <mergeCell ref="BJ8:BK8"/>
    <mergeCell ref="BJ9:BK9"/>
    <mergeCell ref="BC6:BI6"/>
    <mergeCell ref="BC7:BI7"/>
    <mergeCell ref="BC8:BI8"/>
    <mergeCell ref="BC9:BI9"/>
    <mergeCell ref="CZ6:EB7"/>
    <mergeCell ref="DV8:EB8"/>
    <mergeCell ref="CZ9:DJ9"/>
    <mergeCell ref="DK9:DU9"/>
    <mergeCell ref="DV9:EB9"/>
    <mergeCell ref="BU8:CB9"/>
    <mergeCell ref="C4:S4"/>
    <mergeCell ref="K8:S8"/>
    <mergeCell ref="D5:R5"/>
    <mergeCell ref="C6:S6"/>
    <mergeCell ref="E7:Q7"/>
    <mergeCell ref="AU9:AZ9"/>
    <mergeCell ref="BA9:BB9"/>
    <mergeCell ref="BJ6:BK6"/>
    <mergeCell ref="C9:J9"/>
    <mergeCell ref="K9:S9"/>
    <mergeCell ref="C18:L18"/>
    <mergeCell ref="M18:S18"/>
    <mergeCell ref="C10:AI10"/>
    <mergeCell ref="T13:W13"/>
    <mergeCell ref="T14:W14"/>
    <mergeCell ref="T18:W18"/>
    <mergeCell ref="X18:AE18"/>
    <mergeCell ref="AF18:AI18"/>
    <mergeCell ref="T5:V9"/>
    <mergeCell ref="AJ30:AQ30"/>
    <mergeCell ref="AL34:AT34"/>
    <mergeCell ref="AL35:AT35"/>
    <mergeCell ref="AZ36:BD36"/>
    <mergeCell ref="AU32:AY32"/>
    <mergeCell ref="AL36:AT36"/>
    <mergeCell ref="AL31:AT31"/>
    <mergeCell ref="AU31:AY31"/>
    <mergeCell ref="AZ31:BD31"/>
    <mergeCell ref="AY30:BB30"/>
    <mergeCell ref="CM48:CS49"/>
    <mergeCell ref="CM46:CS46"/>
    <mergeCell ref="AL37:AT37"/>
    <mergeCell ref="AU37:AY37"/>
    <mergeCell ref="AZ37:BD37"/>
    <mergeCell ref="CJ49:CL49"/>
    <mergeCell ref="BT39:CL39"/>
    <mergeCell ref="CJ48:CL48"/>
    <mergeCell ref="BT47:CB47"/>
    <mergeCell ref="BT48:CB48"/>
    <mergeCell ref="DA43:DG43"/>
    <mergeCell ref="DF37:DI37"/>
    <mergeCell ref="CM44:CS44"/>
    <mergeCell ref="DA44:DG44"/>
    <mergeCell ref="CT44:CZ44"/>
    <mergeCell ref="CT41:CZ41"/>
    <mergeCell ref="CM43:CS43"/>
    <mergeCell ref="CT42:CZ42"/>
    <mergeCell ref="CT43:CZ43"/>
    <mergeCell ref="CM39:EB39"/>
    <mergeCell ref="CA16:CG16"/>
    <mergeCell ref="CM45:CS45"/>
    <mergeCell ref="AJ15:AQ15"/>
    <mergeCell ref="AJ16:AQ16"/>
    <mergeCell ref="AR15:AX15"/>
    <mergeCell ref="AR16:AX16"/>
    <mergeCell ref="AY15:BB15"/>
    <mergeCell ref="AY16:BB16"/>
    <mergeCell ref="BJ15:BO15"/>
    <mergeCell ref="BJ16:BO16"/>
    <mergeCell ref="CY15:DE15"/>
    <mergeCell ref="CY16:DE16"/>
    <mergeCell ref="CO16:CP17"/>
    <mergeCell ref="CQ16:CX16"/>
    <mergeCell ref="CQ17:CX17"/>
    <mergeCell ref="CO15:CX15"/>
    <mergeCell ref="DJ16:DP16"/>
    <mergeCell ref="BS52:BX52"/>
    <mergeCell ref="CN52:CP52"/>
    <mergeCell ref="CQ36:CX36"/>
    <mergeCell ref="DF36:DI36"/>
    <mergeCell ref="DF38:DI38"/>
    <mergeCell ref="CO18:CX18"/>
    <mergeCell ref="CO19:CX19"/>
    <mergeCell ref="BP16:BV16"/>
    <mergeCell ref="BW16:BZ16"/>
    <mergeCell ref="BS53:BX53"/>
    <mergeCell ref="CN53:CP53"/>
    <mergeCell ref="AD50:AK50"/>
    <mergeCell ref="AJ31:AK38"/>
    <mergeCell ref="AL38:AT38"/>
    <mergeCell ref="AU38:AY38"/>
    <mergeCell ref="AV50:BC50"/>
    <mergeCell ref="AL41:AU41"/>
    <mergeCell ref="AL42:AU42"/>
    <mergeCell ref="AL43:AU43"/>
    <mergeCell ref="AL39:BF39"/>
    <mergeCell ref="AV40:BC40"/>
    <mergeCell ref="DJ38:DP38"/>
    <mergeCell ref="CO31:CP37"/>
    <mergeCell ref="CQ37:CX37"/>
    <mergeCell ref="AZ38:BD38"/>
    <mergeCell ref="BE38:BI38"/>
    <mergeCell ref="CO38:CX38"/>
    <mergeCell ref="CY38:DE38"/>
    <mergeCell ref="CY37:DE37"/>
    <mergeCell ref="AJ25:AQ25"/>
    <mergeCell ref="AK26:AQ26"/>
    <mergeCell ref="AJ20:AQ20"/>
    <mergeCell ref="AJ26:AJ29"/>
    <mergeCell ref="AJ22:AQ22"/>
    <mergeCell ref="AJ23:AQ23"/>
    <mergeCell ref="AJ24:AQ24"/>
  </mergeCells>
  <conditionalFormatting sqref="T38:W38 AF38:AI38 BW29:BZ29 DF38:DI38 AY30:BB30">
    <cfRule type="cellIs" priority="1" dxfId="0" operator="notEqual" stopIfTrue="1">
      <formula>100</formula>
    </cfRule>
  </conditionalFormatting>
  <printOptions/>
  <pageMargins left="0.63" right="0.1968503937007874" top="0.59" bottom="0.2" header="0.2" footer="0.31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2007-11-27T07:10:19Z</cp:lastPrinted>
  <dcterms:created xsi:type="dcterms:W3CDTF">2004-02-25T06:49:50Z</dcterms:created>
  <dcterms:modified xsi:type="dcterms:W3CDTF">2008-02-29T03:03:45Z</dcterms:modified>
  <cp:category/>
  <cp:version/>
  <cp:contentType/>
  <cp:contentStatus/>
</cp:coreProperties>
</file>